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codeName="ThisWorkbook" defaultThemeVersion="124226"/>
  <bookViews>
    <workbookView xWindow="2550" yWindow="150" windowWidth="19575" windowHeight="12810"/>
  </bookViews>
  <sheets>
    <sheet name="2013 data table 6-30" sheetId="3" r:id="rId1"/>
  </sheets>
  <calcPr calcId="145621"/>
</workbook>
</file>

<file path=xl/calcChain.xml><?xml version="1.0" encoding="utf-8"?>
<calcChain xmlns="http://schemas.openxmlformats.org/spreadsheetml/2006/main">
  <c r="C56" i="3" l="1"/>
  <c r="C85" i="3"/>
  <c r="O55" i="3"/>
  <c r="O54" i="3"/>
  <c r="O53" i="3"/>
  <c r="O52" i="3"/>
  <c r="O51" i="3"/>
  <c r="O50" i="3"/>
  <c r="O58" i="3"/>
  <c r="O57" i="3"/>
  <c r="O56" i="3"/>
  <c r="O49" i="3"/>
  <c r="O48" i="3"/>
  <c r="O47" i="3"/>
  <c r="O46" i="3"/>
  <c r="O45" i="3"/>
  <c r="O44" i="3"/>
  <c r="O43" i="3"/>
  <c r="O42" i="3"/>
  <c r="O41" i="3"/>
  <c r="O40" i="3"/>
  <c r="O39" i="3"/>
  <c r="O38" i="3"/>
  <c r="N55" i="3"/>
  <c r="N54" i="3"/>
  <c r="N53" i="3"/>
  <c r="N52" i="3"/>
  <c r="N51" i="3"/>
  <c r="N50" i="3"/>
  <c r="N58" i="3"/>
  <c r="N57" i="3"/>
  <c r="N56" i="3"/>
  <c r="N49" i="3"/>
  <c r="N48" i="3"/>
  <c r="N47" i="3"/>
  <c r="N46" i="3"/>
  <c r="N45" i="3"/>
  <c r="N44" i="3"/>
  <c r="N43" i="3"/>
  <c r="N42" i="3"/>
  <c r="N41" i="3"/>
  <c r="N40" i="3"/>
  <c r="N39" i="3"/>
  <c r="N38" i="3"/>
  <c r="M55" i="3"/>
  <c r="M54" i="3"/>
  <c r="M53" i="3"/>
  <c r="M52" i="3"/>
  <c r="M51" i="3"/>
  <c r="M50" i="3"/>
  <c r="M58" i="3"/>
  <c r="M57" i="3"/>
  <c r="M56" i="3"/>
  <c r="M49" i="3"/>
  <c r="M48" i="3"/>
  <c r="M47" i="3"/>
  <c r="M46" i="3"/>
  <c r="M45" i="3"/>
  <c r="M44" i="3"/>
  <c r="M43" i="3"/>
  <c r="M42" i="3"/>
  <c r="M41" i="3"/>
  <c r="M40" i="3"/>
  <c r="M39" i="3"/>
  <c r="M38" i="3"/>
  <c r="L55" i="3"/>
  <c r="L54" i="3"/>
  <c r="L53" i="3"/>
  <c r="L52" i="3"/>
  <c r="L51" i="3"/>
  <c r="L50" i="3"/>
  <c r="L58" i="3"/>
  <c r="L57" i="3"/>
  <c r="L56" i="3"/>
  <c r="L49" i="3"/>
  <c r="L48" i="3"/>
  <c r="L47" i="3"/>
  <c r="L46" i="3"/>
  <c r="L45" i="3"/>
  <c r="L44" i="3"/>
  <c r="L43" i="3"/>
  <c r="L42" i="3"/>
  <c r="L41" i="3"/>
  <c r="L40" i="3"/>
  <c r="L39" i="3"/>
  <c r="L38" i="3"/>
  <c r="K55" i="3"/>
  <c r="K54" i="3"/>
  <c r="K53" i="3"/>
  <c r="K52" i="3"/>
  <c r="K51" i="3"/>
  <c r="K50" i="3"/>
  <c r="K58" i="3"/>
  <c r="K57" i="3"/>
  <c r="K56" i="3"/>
  <c r="K49" i="3"/>
  <c r="K48" i="3"/>
  <c r="K47" i="3"/>
  <c r="K46" i="3"/>
  <c r="K45" i="3"/>
  <c r="K44" i="3"/>
  <c r="K43" i="3"/>
  <c r="K42" i="3"/>
  <c r="K41" i="3"/>
  <c r="K40" i="3"/>
  <c r="K39" i="3"/>
  <c r="K38" i="3"/>
  <c r="J55" i="3"/>
  <c r="J54" i="3"/>
  <c r="J53" i="3"/>
  <c r="J52" i="3"/>
  <c r="J51" i="3"/>
  <c r="J50" i="3"/>
  <c r="J58" i="3"/>
  <c r="J57" i="3"/>
  <c r="J56" i="3"/>
  <c r="J49" i="3"/>
  <c r="J48" i="3"/>
  <c r="J47" i="3"/>
  <c r="J46" i="3"/>
  <c r="J45" i="3"/>
  <c r="J44" i="3"/>
  <c r="J43" i="3"/>
  <c r="J42" i="3"/>
  <c r="J41" i="3"/>
  <c r="J40" i="3"/>
  <c r="J39" i="3"/>
  <c r="J38" i="3"/>
  <c r="I55" i="3"/>
  <c r="I54" i="3"/>
  <c r="I53" i="3"/>
  <c r="I52" i="3"/>
  <c r="I51" i="3"/>
  <c r="I50" i="3"/>
  <c r="I58" i="3"/>
  <c r="I57" i="3"/>
  <c r="I56" i="3"/>
  <c r="I49" i="3"/>
  <c r="I48" i="3"/>
  <c r="I47" i="3"/>
  <c r="I46" i="3"/>
  <c r="I45" i="3"/>
  <c r="I44" i="3"/>
  <c r="I43" i="3"/>
  <c r="I42" i="3"/>
  <c r="I41" i="3"/>
  <c r="I40" i="3"/>
  <c r="I39" i="3"/>
  <c r="I38" i="3"/>
  <c r="H55" i="3"/>
  <c r="H54" i="3"/>
  <c r="H53" i="3"/>
  <c r="H52" i="3"/>
  <c r="H51" i="3"/>
  <c r="H50" i="3"/>
  <c r="H58" i="3"/>
  <c r="H57" i="3"/>
  <c r="H56" i="3"/>
  <c r="H49" i="3"/>
  <c r="H48" i="3"/>
  <c r="H47" i="3"/>
  <c r="H46" i="3"/>
  <c r="H45" i="3"/>
  <c r="H44" i="3"/>
  <c r="H43" i="3"/>
  <c r="H42" i="3"/>
  <c r="H41" i="3"/>
  <c r="H40" i="3"/>
  <c r="H39" i="3"/>
  <c r="H38" i="3"/>
  <c r="G55" i="3"/>
  <c r="G54" i="3"/>
  <c r="G53" i="3"/>
  <c r="G52" i="3"/>
  <c r="G51" i="3"/>
  <c r="G50" i="3"/>
  <c r="G58" i="3"/>
  <c r="G57" i="3"/>
  <c r="G56" i="3"/>
  <c r="G49" i="3"/>
  <c r="G48" i="3"/>
  <c r="G47" i="3"/>
  <c r="G46" i="3"/>
  <c r="G45" i="3"/>
  <c r="G44" i="3"/>
  <c r="G43" i="3"/>
  <c r="G42" i="3"/>
  <c r="G41" i="3"/>
  <c r="G40" i="3"/>
  <c r="G39" i="3"/>
  <c r="G38" i="3"/>
  <c r="F55" i="3"/>
  <c r="F54" i="3"/>
  <c r="F53" i="3"/>
  <c r="F52" i="3"/>
  <c r="P52" i="3"/>
  <c r="F51" i="3"/>
  <c r="F50" i="3"/>
  <c r="F58" i="3"/>
  <c r="F57" i="3"/>
  <c r="F56" i="3"/>
  <c r="F49" i="3"/>
  <c r="F48" i="3"/>
  <c r="F47" i="3"/>
  <c r="F46" i="3"/>
  <c r="F45" i="3"/>
  <c r="F44" i="3"/>
  <c r="F43" i="3"/>
  <c r="F42" i="3"/>
  <c r="F41" i="3"/>
  <c r="F40" i="3"/>
  <c r="F39" i="3"/>
  <c r="F38" i="3"/>
  <c r="E55" i="3"/>
  <c r="E54" i="3"/>
  <c r="E53" i="3"/>
  <c r="E52" i="3"/>
  <c r="E51" i="3"/>
  <c r="E50" i="3"/>
  <c r="E58" i="3"/>
  <c r="E57" i="3"/>
  <c r="E56" i="3"/>
  <c r="E49" i="3"/>
  <c r="E48" i="3"/>
  <c r="E47" i="3"/>
  <c r="E46" i="3"/>
  <c r="E45" i="3"/>
  <c r="E44" i="3"/>
  <c r="E43" i="3"/>
  <c r="E42" i="3"/>
  <c r="E41" i="3"/>
  <c r="E40" i="3"/>
  <c r="E39" i="3"/>
  <c r="E38" i="3"/>
  <c r="D55" i="3"/>
  <c r="D54" i="3"/>
  <c r="D53" i="3"/>
  <c r="D52" i="3"/>
  <c r="D51" i="3"/>
  <c r="D50" i="3"/>
  <c r="D58" i="3"/>
  <c r="D57" i="3"/>
  <c r="D56" i="3"/>
  <c r="D49" i="3"/>
  <c r="D48" i="3"/>
  <c r="D47" i="3"/>
  <c r="D46" i="3"/>
  <c r="D45" i="3"/>
  <c r="D44" i="3"/>
  <c r="D43" i="3"/>
  <c r="D42" i="3"/>
  <c r="D41" i="3"/>
  <c r="D40" i="3"/>
  <c r="D39" i="3"/>
  <c r="D38" i="3"/>
  <c r="C55" i="3"/>
  <c r="C54" i="3"/>
  <c r="C53" i="3"/>
  <c r="C52" i="3"/>
  <c r="C51" i="3"/>
  <c r="C50" i="3"/>
  <c r="C58" i="3"/>
  <c r="C57" i="3"/>
  <c r="C49" i="3"/>
  <c r="C48" i="3"/>
  <c r="C47" i="3"/>
  <c r="C46" i="3"/>
  <c r="C45" i="3"/>
  <c r="C44" i="3"/>
  <c r="C43" i="3"/>
  <c r="C42" i="3"/>
  <c r="C41" i="3"/>
  <c r="C40" i="3"/>
  <c r="C39" i="3"/>
  <c r="C38" i="3"/>
  <c r="O84" i="3"/>
  <c r="N84" i="3"/>
  <c r="M84" i="3"/>
  <c r="L84" i="3"/>
  <c r="K84" i="3"/>
  <c r="J84" i="3"/>
  <c r="I84" i="3"/>
  <c r="H84" i="3"/>
  <c r="G84" i="3"/>
  <c r="F84" i="3"/>
  <c r="E84" i="3"/>
  <c r="P84" i="3"/>
  <c r="D84" i="3"/>
  <c r="C84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O81" i="3"/>
  <c r="N81" i="3"/>
  <c r="M81" i="3"/>
  <c r="L81" i="3"/>
  <c r="K81" i="3"/>
  <c r="J81" i="3"/>
  <c r="I81" i="3"/>
  <c r="H81" i="3"/>
  <c r="G81" i="3"/>
  <c r="F81" i="3"/>
  <c r="P81" i="3"/>
  <c r="E81" i="3"/>
  <c r="D81" i="3"/>
  <c r="C81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O85" i="3"/>
  <c r="N85" i="3"/>
  <c r="M85" i="3"/>
  <c r="L85" i="3"/>
  <c r="K85" i="3"/>
  <c r="J85" i="3"/>
  <c r="I85" i="3"/>
  <c r="H85" i="3"/>
  <c r="G85" i="3"/>
  <c r="F85" i="3"/>
  <c r="E85" i="3"/>
  <c r="D85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O75" i="3"/>
  <c r="N75" i="3"/>
  <c r="M75" i="3"/>
  <c r="L75" i="3"/>
  <c r="K75" i="3"/>
  <c r="J75" i="3"/>
  <c r="I75" i="3"/>
  <c r="H75" i="3"/>
  <c r="G75" i="3"/>
  <c r="F75" i="3"/>
  <c r="E75" i="3"/>
  <c r="P75" i="3"/>
  <c r="D75" i="3"/>
  <c r="C75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P68" i="3"/>
  <c r="P69" i="3"/>
  <c r="P71" i="3"/>
  <c r="P72" i="3"/>
  <c r="P77" i="3"/>
  <c r="P39" i="3"/>
  <c r="P47" i="3"/>
  <c r="P42" i="3"/>
  <c r="P56" i="3"/>
  <c r="P55" i="3"/>
  <c r="P45" i="3"/>
  <c r="P50" i="3"/>
  <c r="P40" i="3"/>
  <c r="P48" i="3"/>
  <c r="P53" i="3"/>
  <c r="P43" i="3"/>
  <c r="P57" i="3"/>
  <c r="P38" i="3"/>
  <c r="P46" i="3"/>
  <c r="P51" i="3"/>
  <c r="P49" i="3"/>
  <c r="P54" i="3"/>
  <c r="P58" i="3"/>
  <c r="P83" i="3"/>
  <c r="P74" i="3"/>
  <c r="P67" i="3"/>
  <c r="P82" i="3"/>
  <c r="P78" i="3"/>
  <c r="P86" i="3"/>
  <c r="P87" i="3"/>
  <c r="P79" i="3"/>
  <c r="P80" i="3"/>
  <c r="P76" i="3"/>
  <c r="P41" i="3"/>
  <c r="P73" i="3"/>
  <c r="P70" i="3"/>
  <c r="P85" i="3"/>
  <c r="P44" i="3"/>
</calcChain>
</file>

<file path=xl/comments1.xml><?xml version="1.0" encoding="utf-8"?>
<comments xmlns="http://schemas.openxmlformats.org/spreadsheetml/2006/main">
  <authors>
    <author>Windows User</author>
  </authors>
  <commentList>
    <comment ref="A47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<sst xmlns="http://schemas.openxmlformats.org/spreadsheetml/2006/main" count="161" uniqueCount="41">
  <si>
    <t>Location</t>
  </si>
  <si>
    <t>Species</t>
  </si>
  <si>
    <t>H-3</t>
  </si>
  <si>
    <t>Sr-90</t>
  </si>
  <si>
    <t>Cs-137</t>
  </si>
  <si>
    <t>Pu-238</t>
  </si>
  <si>
    <t>Pu-239</t>
  </si>
  <si>
    <t>Bass</t>
  </si>
  <si>
    <t>Catfish</t>
  </si>
  <si>
    <t>Creek Mouth</t>
  </si>
  <si>
    <t>Mouth</t>
  </si>
  <si>
    <t>Total</t>
  </si>
  <si>
    <t>I-129</t>
  </si>
  <si>
    <t>U-234</t>
  </si>
  <si>
    <t>U-235</t>
  </si>
  <si>
    <t>U-238</t>
  </si>
  <si>
    <t>Tc-99</t>
  </si>
  <si>
    <t>Augusta</t>
  </si>
  <si>
    <t>Panfish</t>
  </si>
  <si>
    <t>Am-241</t>
  </si>
  <si>
    <t>Cm-244</t>
  </si>
  <si>
    <t>Np-237</t>
  </si>
  <si>
    <t>Page 2 of 3</t>
  </si>
  <si>
    <t>Page 1 of 3</t>
  </si>
  <si>
    <t>Sr-89,90</t>
  </si>
  <si>
    <t>Note: Averages are based on three composites of up to five fish of each species from each location.</t>
  </si>
  <si>
    <t>Lock + Dam</t>
  </si>
  <si>
    <t>U3R</t>
  </si>
  <si>
    <t>Beaver Dam</t>
  </si>
  <si>
    <t>Branch Mouth</t>
  </si>
  <si>
    <t>Fourmile</t>
  </si>
  <si>
    <t>Hwy-301</t>
  </si>
  <si>
    <t>Bridge Area</t>
  </si>
  <si>
    <t>L3R</t>
  </si>
  <si>
    <t>Steel Creek</t>
  </si>
  <si>
    <t>At least one of the three composite samples had to have a significant result for an average concentration to be reported. Refer to Data Table 5-16 for the radioanalytical results.</t>
  </si>
  <si>
    <t>Page 3 of 3</t>
  </si>
  <si>
    <t>Data Table 6-30a, Average Concentration in Composites used in the Dose Calculations (pCi/g)</t>
  </si>
  <si>
    <t>Data Table 6-30b, Total Dose from Consumption of 24 kg/y from SRS Creek Mouths, River Mile 118.8, and New Savannah Bluff Lock and Dam (mrem)</t>
  </si>
  <si>
    <t>Data Table 6-30c, Total Risk from Consumption of 24 kg/y from SRS Creek Mouths, River Mile 118.8, and New Savannah Bluff Lock and Dam (risk/year)</t>
  </si>
  <si>
    <t>aser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</si>
</sst>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E+00"/>
  </numFmts>
  <fonts count="8">
    <font>
      <sz val="10"/>
      <name val="Geneva"/>
    </font>
    <font>
      <b/>
      <sz val="10"/>
      <name val="Geneva"/>
    </font>
    <font>
      <sz val="9"/>
      <name val="Geneva"/>
    </font>
    <font>
      <b/>
      <sz val="9"/>
      <name val="Geneva"/>
    </font>
    <font>
      <sz val="8"/>
      <name val="Geneva"/>
    </font>
    <font>
      <b/>
      <sz val="8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2" fillId="0" borderId="2" xfId="0" applyFont="1" applyBorder="1"/>
    <xf numFmtId="0" fontId="2" fillId="0" borderId="3" xfId="0" applyFont="1" applyBorder="1"/>
    <xf numFmtId="11" fontId="0" fillId="0" borderId="0" xfId="0" applyNumberFormat="1" applyAlignment="1">
      <alignment horizontal="center"/>
    </xf>
    <xf numFmtId="0" fontId="3" fillId="0" borderId="0" xfId="0" applyFont="1" applyBorder="1"/>
    <xf numFmtId="11" fontId="1" fillId="0" borderId="0" xfId="0" applyNumberFormat="1" applyFont="1" applyAlignment="1">
      <alignment horizontal="center"/>
    </xf>
    <xf numFmtId="11" fontId="0" fillId="0" borderId="2" xfId="0" applyNumberFormat="1" applyBorder="1" applyAlignment="1">
      <alignment horizontal="center"/>
    </xf>
    <xf numFmtId="11" fontId="3" fillId="0" borderId="0" xfId="0" applyNumberFormat="1" applyFont="1" applyAlignment="1">
      <alignment horizontal="center"/>
    </xf>
    <xf numFmtId="11" fontId="0" fillId="0" borderId="1" xfId="0" applyNumberFormat="1" applyBorder="1" applyAlignment="1">
      <alignment horizontal="center"/>
    </xf>
    <xf numFmtId="11" fontId="2" fillId="0" borderId="0" xfId="0" applyNumberFormat="1" applyFont="1"/>
    <xf numFmtId="11" fontId="2" fillId="0" borderId="0" xfId="0" applyNumberFormat="1" applyFont="1" applyAlignment="1">
      <alignment horizontal="center"/>
    </xf>
    <xf numFmtId="11" fontId="2" fillId="0" borderId="2" xfId="0" applyNumberFormat="1" applyFont="1" applyBorder="1"/>
    <xf numFmtId="1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11" fontId="2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4" fillId="0" borderId="4" xfId="0" applyFont="1" applyBorder="1"/>
    <xf numFmtId="11" fontId="4" fillId="0" borderId="4" xfId="0" applyNumberFormat="1" applyFont="1" applyBorder="1" applyAlignment="1">
      <alignment horizontal="center"/>
    </xf>
    <xf numFmtId="0" fontId="4" fillId="0" borderId="4" xfId="0" applyFont="1" applyFill="1" applyBorder="1"/>
    <xf numFmtId="0" fontId="4" fillId="0" borderId="0" xfId="0" applyFont="1" applyBorder="1"/>
    <xf numFmtId="11" fontId="4" fillId="0" borderId="0" xfId="0" applyNumberFormat="1" applyFont="1" applyBorder="1" applyAlignment="1">
      <alignment horizontal="center"/>
    </xf>
    <xf numFmtId="0" fontId="5" fillId="0" borderId="0" xfId="0" applyFont="1"/>
    <xf numFmtId="11" fontId="5" fillId="0" borderId="0" xfId="0" applyNumberFormat="1" applyFont="1" applyAlignment="1">
      <alignment horizontal="center"/>
    </xf>
    <xf numFmtId="0" fontId="4" fillId="0" borderId="0" xfId="0" applyFont="1"/>
    <xf numFmtId="11" fontId="4" fillId="0" borderId="0" xfId="0" applyNumberFormat="1" applyFont="1"/>
    <xf numFmtId="11" fontId="4" fillId="0" borderId="0" xfId="0" applyNumberFormat="1" applyFont="1" applyAlignment="1">
      <alignment horizontal="center"/>
    </xf>
    <xf numFmtId="0" fontId="1" fillId="0" borderId="2" xfId="0" applyFont="1" applyBorder="1"/>
    <xf numFmtId="11" fontId="4" fillId="0" borderId="4" xfId="0" applyNumberFormat="1" applyFont="1" applyBorder="1"/>
    <xf numFmtId="165" fontId="4" fillId="0" borderId="4" xfId="0" applyNumberFormat="1" applyFont="1" applyBorder="1" applyAlignment="1">
      <alignment horizontal="center"/>
    </xf>
    <xf numFmtId="11" fontId="4" fillId="0" borderId="0" xfId="0" applyNumberFormat="1" applyFont="1" applyFill="1" applyBorder="1" applyAlignment="1">
      <alignment horizontal="center"/>
    </xf>
    <xf numFmtId="0" fontId="4" fillId="2" borderId="4" xfId="0" applyFont="1" applyFill="1" applyBorder="1"/>
    <xf numFmtId="11" fontId="4" fillId="2" borderId="4" xfId="0" applyNumberFormat="1" applyFont="1" applyFill="1" applyBorder="1" applyAlignment="1">
      <alignment horizontal="center"/>
    </xf>
    <xf numFmtId="11" fontId="4" fillId="2" borderId="4" xfId="0" applyNumberFormat="1" applyFont="1" applyFill="1" applyBorder="1"/>
    <xf numFmtId="0" fontId="4" fillId="3" borderId="4" xfId="0" applyFont="1" applyFill="1" applyBorder="1"/>
    <xf numFmtId="11" fontId="4" fillId="3" borderId="4" xfId="0" applyNumberFormat="1" applyFont="1" applyFill="1" applyBorder="1" applyAlignment="1">
      <alignment horizontal="center"/>
    </xf>
    <xf numFmtId="11" fontId="4" fillId="3" borderId="4" xfId="0" applyNumberFormat="1" applyFont="1" applyFill="1" applyBorder="1"/>
    <xf numFmtId="0" fontId="4" fillId="3" borderId="4" xfId="0" applyFont="1" applyFill="1" applyBorder="1" applyAlignment="1">
      <alignment horizontal="left"/>
    </xf>
    <xf numFmtId="165" fontId="4" fillId="2" borderId="4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/>
    </xf>
    <xf numFmtId="11" fontId="5" fillId="3" borderId="4" xfId="0" applyNumberFormat="1" applyFont="1" applyFill="1" applyBorder="1" applyAlignment="1">
      <alignment horizontal="center"/>
    </xf>
    <xf numFmtId="11" fontId="5" fillId="2" borderId="4" xfId="0" applyNumberFormat="1" applyFont="1" applyFill="1" applyBorder="1"/>
    <xf numFmtId="0" fontId="5" fillId="4" borderId="4" xfId="0" applyFont="1" applyFill="1" applyBorder="1"/>
    <xf numFmtId="0" fontId="5" fillId="4" borderId="4" xfId="0" applyFont="1" applyFill="1" applyBorder="1" applyAlignment="1">
      <alignment horizontal="center"/>
    </xf>
    <xf numFmtId="11" fontId="5" fillId="4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6"/>
  <sheetViews>
    <sheetView tabSelected="1" zoomScaleNormal="100" workbookViewId="0">
      <selection activeCell="T17" sqref="T17"/>
    </sheetView>
  </sheetViews>
  <sheetFormatPr defaultColWidth="11.42578125" defaultRowHeight="12.75"/>
  <cols>
    <col min="1" max="1" width="10.5703125" customWidth="1"/>
    <col min="2" max="3" width="7.5703125" customWidth="1"/>
    <col min="4" max="4" width="7.140625" customWidth="1"/>
    <col min="5" max="12" width="7.5703125" customWidth="1"/>
    <col min="13" max="14" width="7.5703125" style="11" customWidth="1"/>
    <col min="15" max="16" width="7.5703125" customWidth="1"/>
  </cols>
  <sheetData>
    <row r="1" spans="1:18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4"/>
      <c r="N1" s="14"/>
      <c r="O1" s="14"/>
    </row>
    <row r="2" spans="1:18">
      <c r="A2" s="3" t="s">
        <v>37</v>
      </c>
      <c r="R2" s="30" t="s">
        <v>23</v>
      </c>
    </row>
    <row r="3" spans="1:18" ht="13.5" thickBot="1">
      <c r="A3" s="5"/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16"/>
      <c r="N3" s="16"/>
      <c r="O3" s="16"/>
    </row>
    <row r="5" spans="1:18" s="1" customFormat="1">
      <c r="M5" s="13"/>
      <c r="N5" s="13"/>
    </row>
    <row r="6" spans="1:18" s="1" customFormat="1">
      <c r="A6" s="50" t="s">
        <v>0</v>
      </c>
      <c r="B6" s="50" t="s">
        <v>1</v>
      </c>
      <c r="C6" s="51" t="s">
        <v>2</v>
      </c>
      <c r="D6" s="51" t="s">
        <v>24</v>
      </c>
      <c r="E6" s="51" t="s">
        <v>4</v>
      </c>
      <c r="F6" s="51" t="s">
        <v>12</v>
      </c>
      <c r="G6" s="51" t="s">
        <v>5</v>
      </c>
      <c r="H6" s="51" t="s">
        <v>6</v>
      </c>
      <c r="I6" s="51" t="s">
        <v>13</v>
      </c>
      <c r="J6" s="51" t="s">
        <v>14</v>
      </c>
      <c r="K6" s="51" t="s">
        <v>15</v>
      </c>
      <c r="L6" s="51" t="s">
        <v>16</v>
      </c>
      <c r="M6" s="52" t="s">
        <v>19</v>
      </c>
      <c r="N6" s="52" t="s">
        <v>20</v>
      </c>
      <c r="O6" s="52" t="s">
        <v>21</v>
      </c>
    </row>
    <row r="7" spans="1:18">
      <c r="A7" s="24" t="s">
        <v>17</v>
      </c>
      <c r="B7" s="24" t="s">
        <v>7</v>
      </c>
      <c r="C7" s="37">
        <v>7.1199999999999999E-2</v>
      </c>
      <c r="D7" s="25">
        <v>2.3700000000000001E-3</v>
      </c>
      <c r="E7" s="25"/>
      <c r="F7" s="35"/>
      <c r="G7" s="35"/>
      <c r="H7" s="35"/>
      <c r="I7" s="35">
        <v>5.9799999999999997E-5</v>
      </c>
      <c r="J7" s="35"/>
      <c r="K7" s="35">
        <v>1.03E-4</v>
      </c>
      <c r="L7" s="35"/>
      <c r="M7" s="35"/>
      <c r="N7" s="35"/>
      <c r="O7" s="35"/>
    </row>
    <row r="8" spans="1:18">
      <c r="A8" s="24" t="s">
        <v>26</v>
      </c>
      <c r="B8" s="24" t="s">
        <v>8</v>
      </c>
      <c r="C8" s="25">
        <v>4.4600000000000001E-2</v>
      </c>
      <c r="D8" s="25">
        <v>2.2499999999999998E-3</v>
      </c>
      <c r="E8" s="25"/>
      <c r="F8" s="35"/>
      <c r="G8" s="35"/>
      <c r="H8" s="35"/>
      <c r="I8" s="35">
        <v>1.36E-4</v>
      </c>
      <c r="J8" s="35"/>
      <c r="K8" s="35">
        <v>1.36E-4</v>
      </c>
      <c r="L8" s="35"/>
      <c r="M8" s="35"/>
      <c r="N8" s="35"/>
      <c r="O8" s="35"/>
    </row>
    <row r="9" spans="1:18">
      <c r="A9" s="26"/>
      <c r="B9" s="26" t="s">
        <v>18</v>
      </c>
      <c r="C9" s="25"/>
      <c r="D9" s="25">
        <v>4.28E-3</v>
      </c>
      <c r="E9" s="25"/>
      <c r="F9" s="35">
        <v>1.17E-2</v>
      </c>
      <c r="G9" s="35"/>
      <c r="H9" s="35"/>
      <c r="I9" s="35"/>
      <c r="J9" s="35"/>
      <c r="K9" s="35"/>
      <c r="L9" s="35"/>
      <c r="M9" s="35"/>
      <c r="N9" s="35"/>
      <c r="O9" s="35"/>
    </row>
    <row r="10" spans="1:18">
      <c r="A10" s="41" t="s">
        <v>27</v>
      </c>
      <c r="B10" s="41" t="s">
        <v>7</v>
      </c>
      <c r="C10" s="42"/>
      <c r="D10" s="42"/>
      <c r="E10" s="42">
        <v>3.95E-2</v>
      </c>
      <c r="F10" s="43"/>
      <c r="G10" s="43"/>
      <c r="H10" s="43"/>
      <c r="I10" s="43">
        <v>4.71E-5</v>
      </c>
      <c r="J10" s="43"/>
      <c r="K10" s="43">
        <v>5.1400000000000003E-5</v>
      </c>
      <c r="L10" s="43"/>
      <c r="M10" s="43"/>
      <c r="N10" s="43"/>
      <c r="O10" s="43"/>
    </row>
    <row r="11" spans="1:18">
      <c r="A11" s="41" t="s">
        <v>10</v>
      </c>
      <c r="B11" s="41" t="s">
        <v>8</v>
      </c>
      <c r="C11" s="42"/>
      <c r="D11" s="42"/>
      <c r="E11" s="42">
        <v>2.5700000000000001E-2</v>
      </c>
      <c r="F11" s="43"/>
      <c r="G11" s="43"/>
      <c r="H11" s="43"/>
      <c r="I11" s="43">
        <v>2.4399999999999999E-4</v>
      </c>
      <c r="J11" s="43"/>
      <c r="K11" s="43">
        <v>2.7700000000000001E-4</v>
      </c>
      <c r="L11" s="43"/>
      <c r="M11" s="43"/>
      <c r="N11" s="43"/>
      <c r="O11" s="43"/>
    </row>
    <row r="12" spans="1:18">
      <c r="A12" s="41"/>
      <c r="B12" s="41" t="s">
        <v>18</v>
      </c>
      <c r="C12" s="42"/>
      <c r="D12" s="42">
        <v>5.2700000000000004E-3</v>
      </c>
      <c r="E12" s="42"/>
      <c r="F12" s="43"/>
      <c r="G12" s="43"/>
      <c r="H12" s="43"/>
      <c r="I12" s="43">
        <v>9.6700000000000006E-5</v>
      </c>
      <c r="J12" s="43"/>
      <c r="K12" s="43">
        <v>7.8100000000000001E-5</v>
      </c>
      <c r="L12" s="43"/>
      <c r="M12" s="43"/>
      <c r="N12" s="43"/>
      <c r="O12" s="43"/>
    </row>
    <row r="13" spans="1:18">
      <c r="A13" s="24" t="s">
        <v>28</v>
      </c>
      <c r="B13" s="24" t="s">
        <v>7</v>
      </c>
      <c r="C13" s="25"/>
      <c r="D13" s="25"/>
      <c r="E13" s="25"/>
      <c r="F13" s="35"/>
      <c r="G13" s="35"/>
      <c r="H13" s="35"/>
      <c r="I13" s="35">
        <v>7.4499999999999995E-5</v>
      </c>
      <c r="J13" s="35"/>
      <c r="K13" s="35">
        <v>4.5200000000000001E-5</v>
      </c>
      <c r="L13" s="35"/>
      <c r="M13" s="35"/>
      <c r="N13" s="35"/>
      <c r="O13" s="35"/>
    </row>
    <row r="14" spans="1:18">
      <c r="A14" s="24" t="s">
        <v>9</v>
      </c>
      <c r="B14" s="24" t="s">
        <v>8</v>
      </c>
      <c r="C14" s="25">
        <v>5.3499999999999999E-2</v>
      </c>
      <c r="D14" s="25"/>
      <c r="E14" s="25">
        <v>5.5399999999999998E-2</v>
      </c>
      <c r="F14" s="35"/>
      <c r="G14" s="35"/>
      <c r="H14" s="35"/>
      <c r="I14" s="35">
        <v>2.13E-4</v>
      </c>
      <c r="J14" s="35"/>
      <c r="K14" s="35">
        <v>1.5200000000000001E-4</v>
      </c>
      <c r="L14" s="35"/>
      <c r="M14" s="35"/>
      <c r="N14" s="35"/>
      <c r="O14" s="35"/>
    </row>
    <row r="15" spans="1:18">
      <c r="A15" s="24"/>
      <c r="B15" s="24" t="s">
        <v>18</v>
      </c>
      <c r="C15" s="25"/>
      <c r="D15" s="33">
        <v>3.1900000000000001E-3</v>
      </c>
      <c r="E15" s="25">
        <v>2.6100000000000002E-2</v>
      </c>
      <c r="F15" s="35"/>
      <c r="G15" s="35"/>
      <c r="H15" s="35"/>
      <c r="I15" s="35">
        <v>2.5399999999999999E-4</v>
      </c>
      <c r="J15" s="35"/>
      <c r="K15" s="35">
        <v>1.54E-4</v>
      </c>
      <c r="L15" s="35"/>
      <c r="M15" s="35"/>
      <c r="N15" s="35"/>
      <c r="O15" s="35"/>
    </row>
    <row r="16" spans="1:18">
      <c r="A16" s="41" t="s">
        <v>30</v>
      </c>
      <c r="B16" s="41" t="s">
        <v>7</v>
      </c>
      <c r="C16" s="42">
        <v>0.63</v>
      </c>
      <c r="D16" s="42">
        <v>3.5300000000000002E-3</v>
      </c>
      <c r="E16" s="42">
        <v>5.9200000000000003E-2</v>
      </c>
      <c r="F16" s="43"/>
      <c r="G16" s="43">
        <v>5.0800000000000002E-5</v>
      </c>
      <c r="H16" s="43"/>
      <c r="I16" s="43">
        <v>7.2000000000000002E-5</v>
      </c>
      <c r="J16" s="43"/>
      <c r="K16" s="43">
        <v>5.7200000000000001E-5</v>
      </c>
      <c r="L16" s="43">
        <v>6.3200000000000006E-2</v>
      </c>
      <c r="M16" s="43"/>
      <c r="N16" s="43"/>
      <c r="O16" s="43"/>
    </row>
    <row r="17" spans="1:16">
      <c r="A17" s="41" t="s">
        <v>29</v>
      </c>
      <c r="B17" s="41" t="s">
        <v>8</v>
      </c>
      <c r="C17" s="42">
        <v>5.3699999999999998E-2</v>
      </c>
      <c r="D17" s="42"/>
      <c r="E17" s="42"/>
      <c r="F17" s="43"/>
      <c r="G17" s="43">
        <v>8.3399999999999994E-5</v>
      </c>
      <c r="H17" s="43"/>
      <c r="I17" s="43">
        <v>1.2E-4</v>
      </c>
      <c r="J17" s="43"/>
      <c r="K17" s="43">
        <v>7.3200000000000004E-5</v>
      </c>
      <c r="L17" s="43"/>
      <c r="M17" s="43"/>
      <c r="N17" s="43"/>
      <c r="O17" s="43"/>
    </row>
    <row r="18" spans="1:16">
      <c r="A18" s="41"/>
      <c r="B18" s="41" t="s">
        <v>18</v>
      </c>
      <c r="C18" s="42">
        <v>6.9500000000000006E-2</v>
      </c>
      <c r="D18" s="42">
        <v>6.2599999999999999E-3</v>
      </c>
      <c r="E18" s="42"/>
      <c r="F18" s="43"/>
      <c r="G18" s="43">
        <v>5.4400000000000001E-5</v>
      </c>
      <c r="H18" s="43"/>
      <c r="I18" s="43">
        <v>1.5100000000000001E-4</v>
      </c>
      <c r="J18" s="43">
        <v>4.1399999999999997E-5</v>
      </c>
      <c r="K18" s="43"/>
      <c r="L18" s="43"/>
      <c r="M18" s="43"/>
      <c r="N18" s="43"/>
      <c r="O18" s="43"/>
    </row>
    <row r="19" spans="1:16">
      <c r="A19" s="38" t="s">
        <v>34</v>
      </c>
      <c r="B19" s="38" t="s">
        <v>7</v>
      </c>
      <c r="C19" s="39">
        <v>0.124</v>
      </c>
      <c r="D19" s="39">
        <v>3.62E-3</v>
      </c>
      <c r="E19" s="39">
        <v>0.16500000000000001</v>
      </c>
      <c r="F19" s="49"/>
      <c r="G19" s="40">
        <v>1.2999999999999999E-5</v>
      </c>
      <c r="H19" s="40"/>
      <c r="I19" s="40">
        <v>5.2500000000000002E-5</v>
      </c>
      <c r="J19" s="40"/>
      <c r="K19" s="40">
        <v>4.5800000000000002E-5</v>
      </c>
      <c r="L19" s="40"/>
      <c r="M19" s="40"/>
      <c r="N19" s="40"/>
      <c r="O19" s="40"/>
    </row>
    <row r="20" spans="1:16">
      <c r="A20" s="38" t="s">
        <v>10</v>
      </c>
      <c r="B20" s="38" t="s">
        <v>8</v>
      </c>
      <c r="C20" s="39">
        <v>0.17399999999999999</v>
      </c>
      <c r="D20" s="39"/>
      <c r="E20" s="39"/>
      <c r="F20" s="40"/>
      <c r="G20" s="40">
        <v>2.27E-5</v>
      </c>
      <c r="H20" s="40"/>
      <c r="I20" s="40">
        <v>7.0900000000000002E-5</v>
      </c>
      <c r="J20" s="40"/>
      <c r="K20" s="40">
        <v>7.2000000000000002E-5</v>
      </c>
      <c r="L20" s="40"/>
      <c r="M20" s="40"/>
      <c r="N20" s="40"/>
      <c r="O20" s="40"/>
    </row>
    <row r="21" spans="1:16">
      <c r="A21" s="38"/>
      <c r="B21" s="38" t="s">
        <v>18</v>
      </c>
      <c r="C21" s="39">
        <v>0.115</v>
      </c>
      <c r="D21" s="39"/>
      <c r="E21" s="39"/>
      <c r="F21" s="40">
        <v>2.5899999999999999E-2</v>
      </c>
      <c r="G21" s="40"/>
      <c r="H21" s="40"/>
      <c r="I21" s="40">
        <v>1.3799999999999999E-4</v>
      </c>
      <c r="J21" s="40"/>
      <c r="K21" s="40">
        <v>8.8599999999999999E-5</v>
      </c>
      <c r="L21" s="40"/>
      <c r="M21" s="40"/>
      <c r="N21" s="40"/>
      <c r="O21" s="40"/>
    </row>
    <row r="22" spans="1:16">
      <c r="A22" s="41" t="s">
        <v>33</v>
      </c>
      <c r="B22" s="41" t="s">
        <v>7</v>
      </c>
      <c r="C22" s="42">
        <v>0.128</v>
      </c>
      <c r="D22" s="42">
        <v>2.2000000000000001E-3</v>
      </c>
      <c r="E22" s="42">
        <v>8.5900000000000004E-2</v>
      </c>
      <c r="F22" s="43"/>
      <c r="G22" s="43"/>
      <c r="H22" s="43"/>
      <c r="I22" s="43">
        <v>4.4400000000000002E-5</v>
      </c>
      <c r="J22" s="43"/>
      <c r="K22" s="43">
        <v>5.2800000000000003E-5</v>
      </c>
      <c r="L22" s="43">
        <v>4.3900000000000002E-2</v>
      </c>
      <c r="M22" s="43"/>
      <c r="N22" s="43"/>
      <c r="O22" s="43"/>
    </row>
    <row r="23" spans="1:16">
      <c r="A23" s="44" t="s">
        <v>10</v>
      </c>
      <c r="B23" s="41" t="s">
        <v>8</v>
      </c>
      <c r="C23" s="42">
        <v>4.4200000000000003E-2</v>
      </c>
      <c r="D23" s="42"/>
      <c r="E23" s="42">
        <v>6.1800000000000001E-2</v>
      </c>
      <c r="F23" s="43"/>
      <c r="G23" s="43"/>
      <c r="H23" s="43"/>
      <c r="I23" s="43">
        <v>9.3200000000000002E-5</v>
      </c>
      <c r="J23" s="43"/>
      <c r="K23" s="43">
        <v>8.9900000000000003E-5</v>
      </c>
      <c r="L23" s="43">
        <v>6.9500000000000006E-2</v>
      </c>
      <c r="M23" s="43"/>
      <c r="N23" s="43"/>
      <c r="O23" s="43"/>
    </row>
    <row r="24" spans="1:16" s="1" customFormat="1">
      <c r="A24" s="41"/>
      <c r="B24" s="41" t="s">
        <v>18</v>
      </c>
      <c r="C24" s="42">
        <v>8.9700000000000002E-2</v>
      </c>
      <c r="D24" s="42"/>
      <c r="E24" s="48"/>
      <c r="F24" s="43"/>
      <c r="G24" s="43">
        <v>6.6199999999999996E-5</v>
      </c>
      <c r="H24" s="43">
        <v>2.4899999999999999E-5</v>
      </c>
      <c r="I24" s="43">
        <v>1.6000000000000001E-4</v>
      </c>
      <c r="J24" s="43"/>
      <c r="K24" s="43">
        <v>8.2100000000000003E-5</v>
      </c>
      <c r="L24" s="43"/>
      <c r="M24" s="43"/>
      <c r="N24" s="43"/>
      <c r="O24" s="43"/>
    </row>
    <row r="25" spans="1:16">
      <c r="A25" s="24" t="s">
        <v>31</v>
      </c>
      <c r="B25" s="24" t="s">
        <v>7</v>
      </c>
      <c r="C25" s="37">
        <v>7.8799999999999995E-2</v>
      </c>
      <c r="D25" s="25">
        <v>4.3600000000000002E-3</v>
      </c>
      <c r="E25" s="25">
        <v>2.9899999999999999E-2</v>
      </c>
      <c r="F25" s="35"/>
      <c r="G25" s="35"/>
      <c r="H25" s="35"/>
      <c r="I25" s="35">
        <v>6.7000000000000002E-5</v>
      </c>
      <c r="J25" s="35"/>
      <c r="K25" s="35">
        <v>9.31E-5</v>
      </c>
      <c r="L25" s="35">
        <v>5.7200000000000001E-2</v>
      </c>
      <c r="M25" s="35"/>
      <c r="N25" s="35"/>
      <c r="O25" s="35"/>
    </row>
    <row r="26" spans="1:16">
      <c r="A26" s="24" t="s">
        <v>32</v>
      </c>
      <c r="B26" s="24" t="s">
        <v>8</v>
      </c>
      <c r="C26" s="25">
        <v>0.14199999999999999</v>
      </c>
      <c r="D26" s="25"/>
      <c r="E26" s="25">
        <v>1.5299999999999999E-2</v>
      </c>
      <c r="F26" s="35"/>
      <c r="G26" s="35"/>
      <c r="H26" s="35"/>
      <c r="I26" s="35">
        <v>8.8399999999999994E-5</v>
      </c>
      <c r="J26" s="35"/>
      <c r="K26" s="35">
        <v>4.5099999999999998E-5</v>
      </c>
      <c r="L26" s="35"/>
      <c r="M26" s="35"/>
      <c r="N26" s="35"/>
      <c r="O26" s="35"/>
    </row>
    <row r="27" spans="1:16">
      <c r="A27" s="24"/>
      <c r="B27" s="24" t="s">
        <v>18</v>
      </c>
      <c r="C27" s="25">
        <v>0.114</v>
      </c>
      <c r="D27" s="25">
        <v>1.24E-2</v>
      </c>
      <c r="E27" s="25"/>
      <c r="F27" s="35"/>
      <c r="G27" s="35"/>
      <c r="H27" s="35"/>
      <c r="I27" s="35">
        <v>1.3100000000000001E-4</v>
      </c>
      <c r="J27" s="35"/>
      <c r="K27" s="35">
        <v>1.16E-4</v>
      </c>
      <c r="L27" s="35"/>
      <c r="M27" s="35"/>
      <c r="N27" s="35"/>
      <c r="O27" s="35"/>
    </row>
    <row r="28" spans="1:16" s="1" customFormat="1">
      <c r="A28" s="27"/>
      <c r="B28" s="27"/>
      <c r="C28" s="28"/>
      <c r="D28" s="28"/>
      <c r="E28" s="28"/>
      <c r="F28" s="28"/>
      <c r="G28" s="28"/>
      <c r="H28" s="29"/>
      <c r="I28" s="29"/>
      <c r="J28" s="29"/>
      <c r="K28" s="29"/>
      <c r="L28" s="29"/>
      <c r="M28" s="30"/>
      <c r="N28" s="30"/>
      <c r="O28" s="3"/>
    </row>
    <row r="29" spans="1:16" s="1" customFormat="1">
      <c r="A29" s="31" t="s">
        <v>25</v>
      </c>
      <c r="B29" s="31"/>
      <c r="C29" s="32"/>
      <c r="D29" s="32"/>
      <c r="E29" s="32"/>
      <c r="F29" s="32"/>
      <c r="G29" s="32"/>
      <c r="H29" s="29"/>
      <c r="I29" s="29"/>
      <c r="J29" s="29"/>
      <c r="K29" s="29"/>
      <c r="L29" s="29"/>
      <c r="M29" s="30"/>
      <c r="N29" s="30"/>
      <c r="O29" s="3"/>
    </row>
    <row r="30" spans="1:16">
      <c r="A30" s="31" t="s">
        <v>35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3"/>
      <c r="N30" s="33"/>
      <c r="O30" s="2"/>
    </row>
    <row r="31" spans="1:16" s="1" customFormat="1" ht="13.5" thickBot="1">
      <c r="A31" s="2"/>
      <c r="B31" s="2"/>
      <c r="C31" s="17"/>
      <c r="D31" s="17"/>
      <c r="E31" s="17"/>
      <c r="F31" s="17"/>
      <c r="G31" s="17"/>
      <c r="H31" s="3"/>
      <c r="I31" s="3"/>
      <c r="J31" s="3"/>
      <c r="K31" s="3"/>
      <c r="L31" s="3"/>
      <c r="M31" s="15"/>
      <c r="N31" s="15"/>
      <c r="O31" s="3"/>
    </row>
    <row r="32" spans="1:16" s="1" customFormat="1">
      <c r="A32" s="9"/>
      <c r="B32" s="9"/>
      <c r="C32" s="19"/>
      <c r="D32" s="19"/>
      <c r="E32" s="19"/>
      <c r="F32" s="19"/>
      <c r="G32" s="19"/>
      <c r="H32" s="9"/>
      <c r="I32" s="9"/>
      <c r="J32" s="9"/>
      <c r="K32" s="9"/>
      <c r="L32" s="9"/>
      <c r="M32" s="20"/>
      <c r="N32" s="20"/>
      <c r="O32" s="20"/>
      <c r="P32" s="20"/>
    </row>
    <row r="33" spans="1:18" s="1" customFormat="1">
      <c r="A33" s="3" t="s">
        <v>38</v>
      </c>
      <c r="B33" s="2"/>
      <c r="C33" s="2"/>
      <c r="D33" s="2"/>
      <c r="E33" s="2"/>
      <c r="F33" s="2"/>
      <c r="G33" s="2"/>
      <c r="H33" s="2"/>
      <c r="I33" s="3"/>
      <c r="J33" s="3"/>
      <c r="K33" s="3"/>
      <c r="L33" s="3"/>
      <c r="M33" s="15"/>
      <c r="N33" s="15"/>
      <c r="O33" s="15"/>
      <c r="R33" s="30" t="s">
        <v>22</v>
      </c>
    </row>
    <row r="34" spans="1:18" ht="13.5" thickBot="1">
      <c r="A34" s="7"/>
      <c r="B34" s="21"/>
      <c r="C34" s="21"/>
      <c r="D34" s="21"/>
      <c r="E34" s="21"/>
      <c r="F34" s="21"/>
      <c r="G34" s="7"/>
      <c r="H34" s="21"/>
      <c r="I34" s="21"/>
      <c r="J34" s="21"/>
      <c r="K34" s="21"/>
      <c r="L34" s="21"/>
      <c r="M34" s="22"/>
      <c r="N34" s="22"/>
      <c r="O34" s="22"/>
      <c r="P34" s="22"/>
    </row>
    <row r="35" spans="1:18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8"/>
      <c r="N35" s="18"/>
      <c r="O35" s="2"/>
    </row>
    <row r="36" spans="1:18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18"/>
      <c r="N36" s="18"/>
      <c r="O36" s="2"/>
    </row>
    <row r="37" spans="1:18">
      <c r="A37" s="50" t="s">
        <v>0</v>
      </c>
      <c r="B37" s="50" t="s">
        <v>1</v>
      </c>
      <c r="C37" s="51" t="s">
        <v>2</v>
      </c>
      <c r="D37" s="51" t="s">
        <v>3</v>
      </c>
      <c r="E37" s="51" t="s">
        <v>4</v>
      </c>
      <c r="F37" s="51" t="s">
        <v>12</v>
      </c>
      <c r="G37" s="51" t="s">
        <v>5</v>
      </c>
      <c r="H37" s="51" t="s">
        <v>6</v>
      </c>
      <c r="I37" s="51" t="s">
        <v>13</v>
      </c>
      <c r="J37" s="51" t="s">
        <v>14</v>
      </c>
      <c r="K37" s="51" t="s">
        <v>15</v>
      </c>
      <c r="L37" s="51" t="s">
        <v>16</v>
      </c>
      <c r="M37" s="52" t="s">
        <v>19</v>
      </c>
      <c r="N37" s="52" t="s">
        <v>20</v>
      </c>
      <c r="O37" s="52" t="s">
        <v>21</v>
      </c>
      <c r="P37" s="52" t="s">
        <v>11</v>
      </c>
    </row>
    <row r="38" spans="1:18">
      <c r="A38" s="24" t="s">
        <v>17</v>
      </c>
      <c r="B38" s="24" t="s">
        <v>7</v>
      </c>
      <c r="C38" s="36">
        <f t="shared" ref="C38:C58" si="0">IF(C7*0.000001*24000*1000*0.0000777&lt;=0,"",C7*0.000001*24000*1000*0.0000777)</f>
        <v>1.3277376000000001E-4</v>
      </c>
      <c r="D38" s="36">
        <f t="shared" ref="D38:D58" si="1">IF(D7*0.000001*24000*1000*0.1332&lt;=0,"",D7*0.000001*24000*1000*0.1332)</f>
        <v>7.5764160000000007E-3</v>
      </c>
      <c r="E38" s="36" t="str">
        <f t="shared" ref="E38:E58" si="2">IF(E7*0.000001*24000*1000*0.04921&lt;=0,"",E7*0.000001*24000*1000*0.04921)</f>
        <v/>
      </c>
      <c r="F38" s="36" t="str">
        <f t="shared" ref="F38:F58" si="3">IF(F7*0.000001*24000*1000*0.4477&lt;=0,"",F7*0.000001*24000*1000*0.4477)</f>
        <v/>
      </c>
      <c r="G38" s="36" t="str">
        <f t="shared" ref="G38:G58" si="4">IF(G7*0.000001*24000*1000*0.9731&lt;=0,"",G7*0.000001*24000*1000*0.9731)</f>
        <v/>
      </c>
      <c r="H38" s="36" t="str">
        <f t="shared" ref="H38:H58" si="5">IF(H7*0.000001*24000*1000*1.0656&lt;=0,"",H7*0.000001*24000*1000*1.0656)</f>
        <v/>
      </c>
      <c r="I38" s="36">
        <f t="shared" ref="I38:I58" si="6">IF(I7*0.000001*24000*1000*0.21497&lt;=0,"",I7*0.000001*24000*1000*0.21497)</f>
        <v>3.0852494399999993E-4</v>
      </c>
      <c r="J38" s="36" t="str">
        <f t="shared" ref="J38:J58" si="7">IF(J7*0.000001*24000*1000*0.20313&lt;=0,"",J7*0.000001*24000*1000*0.20313)</f>
        <v/>
      </c>
      <c r="K38" s="36">
        <f t="shared" ref="K38:K58" si="8">IF(K7*0.000001*24000*1000*0.19388&lt;=0,"",K7*0.000001*24000*1000*0.19388)</f>
        <v>4.7927135999999994E-4</v>
      </c>
      <c r="L38" s="36" t="str">
        <f t="shared" ref="L38:L58" si="9">IF(L7*0.000001*24000*1000*0.00333&lt;=0,"",L7*0.000001*24000*1000*0.00333)</f>
        <v/>
      </c>
      <c r="M38" s="36" t="str">
        <f t="shared" ref="M38:M58" si="10">IF(M7*0.000001*24000*1000*0.8806&lt;=0,"",M7*0.000001*24000*1000*0.8806)</f>
        <v/>
      </c>
      <c r="N38" s="36" t="str">
        <f t="shared" ref="N38:N58" si="11">IF(N7*0.000001*24000*1000*0.5587&lt;=0,"",N7*0.000001*24000*1000*0.5587)</f>
        <v/>
      </c>
      <c r="O38" s="36" t="str">
        <f t="shared" ref="O38:O58" si="12">IF(O7*0.000001*24000*1000*0.4625&lt;=0,"",O7*0.000001*24000*1000*0.4625)</f>
        <v/>
      </c>
      <c r="P38" s="36">
        <f>SUM(C38:O38)</f>
        <v>8.4969860640000013E-3</v>
      </c>
    </row>
    <row r="39" spans="1:18">
      <c r="A39" s="24" t="s">
        <v>26</v>
      </c>
      <c r="B39" s="24" t="s">
        <v>8</v>
      </c>
      <c r="C39" s="36">
        <f t="shared" si="0"/>
        <v>8.3170080000000011E-5</v>
      </c>
      <c r="D39" s="36">
        <f t="shared" si="1"/>
        <v>7.1928000000000009E-3</v>
      </c>
      <c r="E39" s="36" t="str">
        <f t="shared" si="2"/>
        <v/>
      </c>
      <c r="F39" s="36" t="str">
        <f t="shared" si="3"/>
        <v/>
      </c>
      <c r="G39" s="36" t="str">
        <f t="shared" si="4"/>
        <v/>
      </c>
      <c r="H39" s="36" t="str">
        <f t="shared" si="5"/>
        <v/>
      </c>
      <c r="I39" s="36">
        <f t="shared" si="6"/>
        <v>7.0166207999999993E-4</v>
      </c>
      <c r="J39" s="36" t="str">
        <f t="shared" si="7"/>
        <v/>
      </c>
      <c r="K39" s="36">
        <f t="shared" si="8"/>
        <v>6.3282431999999995E-4</v>
      </c>
      <c r="L39" s="36" t="str">
        <f t="shared" si="9"/>
        <v/>
      </c>
      <c r="M39" s="36" t="str">
        <f t="shared" si="10"/>
        <v/>
      </c>
      <c r="N39" s="36" t="str">
        <f t="shared" si="11"/>
        <v/>
      </c>
      <c r="O39" s="36" t="str">
        <f t="shared" si="12"/>
        <v/>
      </c>
      <c r="P39" s="36">
        <f t="shared" ref="P39:P55" si="13">SUM(C39:O39)</f>
        <v>8.6104564800000005E-3</v>
      </c>
    </row>
    <row r="40" spans="1:18">
      <c r="A40" s="26"/>
      <c r="B40" s="26" t="s">
        <v>18</v>
      </c>
      <c r="C40" s="36" t="str">
        <f t="shared" si="0"/>
        <v/>
      </c>
      <c r="D40" s="36">
        <f t="shared" si="1"/>
        <v>1.3682304000000003E-2</v>
      </c>
      <c r="E40" s="36" t="str">
        <f t="shared" si="2"/>
        <v/>
      </c>
      <c r="F40" s="36">
        <f t="shared" si="3"/>
        <v>0.12571415999999999</v>
      </c>
      <c r="G40" s="36" t="str">
        <f t="shared" si="4"/>
        <v/>
      </c>
      <c r="H40" s="36" t="str">
        <f t="shared" si="5"/>
        <v/>
      </c>
      <c r="I40" s="36" t="str">
        <f t="shared" si="6"/>
        <v/>
      </c>
      <c r="J40" s="36" t="str">
        <f t="shared" si="7"/>
        <v/>
      </c>
      <c r="K40" s="36" t="str">
        <f t="shared" si="8"/>
        <v/>
      </c>
      <c r="L40" s="36" t="str">
        <f t="shared" si="9"/>
        <v/>
      </c>
      <c r="M40" s="36" t="str">
        <f t="shared" si="10"/>
        <v/>
      </c>
      <c r="N40" s="36" t="str">
        <f t="shared" si="11"/>
        <v/>
      </c>
      <c r="O40" s="36" t="str">
        <f t="shared" si="12"/>
        <v/>
      </c>
      <c r="P40" s="36">
        <f t="shared" si="13"/>
        <v>0.139396464</v>
      </c>
    </row>
    <row r="41" spans="1:18">
      <c r="A41" s="41" t="s">
        <v>27</v>
      </c>
      <c r="B41" s="41" t="s">
        <v>7</v>
      </c>
      <c r="C41" s="46" t="str">
        <f t="shared" si="0"/>
        <v/>
      </c>
      <c r="D41" s="46" t="str">
        <f t="shared" si="1"/>
        <v/>
      </c>
      <c r="E41" s="46">
        <f t="shared" si="2"/>
        <v>4.6651079999999998E-2</v>
      </c>
      <c r="F41" s="46" t="str">
        <f t="shared" si="3"/>
        <v/>
      </c>
      <c r="G41" s="46" t="str">
        <f t="shared" si="4"/>
        <v/>
      </c>
      <c r="H41" s="46" t="str">
        <f t="shared" si="5"/>
        <v/>
      </c>
      <c r="I41" s="46">
        <f t="shared" si="6"/>
        <v>2.4300208799999998E-4</v>
      </c>
      <c r="J41" s="46" t="str">
        <f t="shared" si="7"/>
        <v/>
      </c>
      <c r="K41" s="46">
        <f t="shared" si="8"/>
        <v>2.3917036799999997E-4</v>
      </c>
      <c r="L41" s="46" t="str">
        <f t="shared" si="9"/>
        <v/>
      </c>
      <c r="M41" s="46" t="str">
        <f t="shared" si="10"/>
        <v/>
      </c>
      <c r="N41" s="46" t="str">
        <f t="shared" si="11"/>
        <v/>
      </c>
      <c r="O41" s="46" t="str">
        <f t="shared" si="12"/>
        <v/>
      </c>
      <c r="P41" s="46">
        <f t="shared" si="13"/>
        <v>4.7133252456000002E-2</v>
      </c>
    </row>
    <row r="42" spans="1:18">
      <c r="A42" s="41" t="s">
        <v>10</v>
      </c>
      <c r="B42" s="41" t="s">
        <v>8</v>
      </c>
      <c r="C42" s="46" t="str">
        <f t="shared" si="0"/>
        <v/>
      </c>
      <c r="D42" s="46" t="str">
        <f t="shared" si="1"/>
        <v/>
      </c>
      <c r="E42" s="46">
        <f t="shared" si="2"/>
        <v>3.0352727999999992E-2</v>
      </c>
      <c r="F42" s="46" t="str">
        <f t="shared" si="3"/>
        <v/>
      </c>
      <c r="G42" s="46" t="str">
        <f t="shared" si="4"/>
        <v/>
      </c>
      <c r="H42" s="46" t="str">
        <f t="shared" si="5"/>
        <v/>
      </c>
      <c r="I42" s="46">
        <f t="shared" si="6"/>
        <v>1.2588643199999998E-3</v>
      </c>
      <c r="J42" s="46" t="str">
        <f t="shared" si="7"/>
        <v/>
      </c>
      <c r="K42" s="46">
        <f t="shared" si="8"/>
        <v>1.2889142399999999E-3</v>
      </c>
      <c r="L42" s="46" t="str">
        <f t="shared" si="9"/>
        <v/>
      </c>
      <c r="M42" s="46" t="str">
        <f t="shared" si="10"/>
        <v/>
      </c>
      <c r="N42" s="46" t="str">
        <f t="shared" si="11"/>
        <v/>
      </c>
      <c r="O42" s="46" t="str">
        <f t="shared" si="12"/>
        <v/>
      </c>
      <c r="P42" s="46">
        <f t="shared" si="13"/>
        <v>3.2900506559999994E-2</v>
      </c>
    </row>
    <row r="43" spans="1:18">
      <c r="A43" s="41"/>
      <c r="B43" s="41" t="s">
        <v>18</v>
      </c>
      <c r="C43" s="46" t="str">
        <f t="shared" si="0"/>
        <v/>
      </c>
      <c r="D43" s="46">
        <f t="shared" si="1"/>
        <v>1.6847135999999999E-2</v>
      </c>
      <c r="E43" s="46" t="str">
        <f t="shared" si="2"/>
        <v/>
      </c>
      <c r="F43" s="46" t="str">
        <f t="shared" si="3"/>
        <v/>
      </c>
      <c r="G43" s="46" t="str">
        <f t="shared" si="4"/>
        <v/>
      </c>
      <c r="H43" s="46" t="str">
        <f t="shared" si="5"/>
        <v/>
      </c>
      <c r="I43" s="46">
        <f t="shared" si="6"/>
        <v>4.9890237599999998E-4</v>
      </c>
      <c r="J43" s="46" t="str">
        <f t="shared" si="7"/>
        <v/>
      </c>
      <c r="K43" s="46">
        <f t="shared" si="8"/>
        <v>3.6340867199999993E-4</v>
      </c>
      <c r="L43" s="46" t="str">
        <f t="shared" si="9"/>
        <v/>
      </c>
      <c r="M43" s="46" t="str">
        <f t="shared" si="10"/>
        <v/>
      </c>
      <c r="N43" s="46" t="str">
        <f t="shared" si="11"/>
        <v/>
      </c>
      <c r="O43" s="46" t="str">
        <f t="shared" si="12"/>
        <v/>
      </c>
      <c r="P43" s="46">
        <f t="shared" si="13"/>
        <v>1.7709447047999999E-2</v>
      </c>
    </row>
    <row r="44" spans="1:18">
      <c r="A44" s="24" t="s">
        <v>28</v>
      </c>
      <c r="B44" s="24" t="s">
        <v>7</v>
      </c>
      <c r="C44" s="36" t="str">
        <f t="shared" si="0"/>
        <v/>
      </c>
      <c r="D44" s="36" t="str">
        <f t="shared" si="1"/>
        <v/>
      </c>
      <c r="E44" s="36" t="str">
        <f t="shared" si="2"/>
        <v/>
      </c>
      <c r="F44" s="36" t="str">
        <f t="shared" si="3"/>
        <v/>
      </c>
      <c r="G44" s="36" t="str">
        <f t="shared" si="4"/>
        <v/>
      </c>
      <c r="H44" s="36" t="str">
        <f t="shared" si="5"/>
        <v/>
      </c>
      <c r="I44" s="36">
        <f t="shared" si="6"/>
        <v>3.8436635999999994E-4</v>
      </c>
      <c r="J44" s="36" t="str">
        <f t="shared" si="7"/>
        <v/>
      </c>
      <c r="K44" s="36">
        <f t="shared" si="8"/>
        <v>2.1032102399999998E-4</v>
      </c>
      <c r="L44" s="36" t="str">
        <f t="shared" si="9"/>
        <v/>
      </c>
      <c r="M44" s="36" t="str">
        <f t="shared" si="10"/>
        <v/>
      </c>
      <c r="N44" s="36" t="str">
        <f t="shared" si="11"/>
        <v/>
      </c>
      <c r="O44" s="36" t="str">
        <f t="shared" si="12"/>
        <v/>
      </c>
      <c r="P44" s="36">
        <f t="shared" si="13"/>
        <v>5.9468738399999998E-4</v>
      </c>
    </row>
    <row r="45" spans="1:18">
      <c r="A45" s="24" t="s">
        <v>9</v>
      </c>
      <c r="B45" s="24" t="s">
        <v>8</v>
      </c>
      <c r="C45" s="36">
        <f t="shared" si="0"/>
        <v>9.9766800000000008E-5</v>
      </c>
      <c r="D45" s="36" t="str">
        <f t="shared" si="1"/>
        <v/>
      </c>
      <c r="E45" s="36">
        <f t="shared" si="2"/>
        <v>6.5429615999999996E-2</v>
      </c>
      <c r="F45" s="36" t="str">
        <f t="shared" si="3"/>
        <v/>
      </c>
      <c r="G45" s="36" t="str">
        <f t="shared" si="4"/>
        <v/>
      </c>
      <c r="H45" s="36" t="str">
        <f t="shared" si="5"/>
        <v/>
      </c>
      <c r="I45" s="36">
        <f t="shared" si="6"/>
        <v>1.0989266399999999E-3</v>
      </c>
      <c r="J45" s="36" t="str">
        <f t="shared" si="7"/>
        <v/>
      </c>
      <c r="K45" s="36">
        <f t="shared" si="8"/>
        <v>7.0727423999999994E-4</v>
      </c>
      <c r="L45" s="36" t="str">
        <f t="shared" si="9"/>
        <v/>
      </c>
      <c r="M45" s="36" t="str">
        <f t="shared" si="10"/>
        <v/>
      </c>
      <c r="N45" s="36" t="str">
        <f t="shared" si="11"/>
        <v/>
      </c>
      <c r="O45" s="36" t="str">
        <f t="shared" si="12"/>
        <v/>
      </c>
      <c r="P45" s="36">
        <f t="shared" si="13"/>
        <v>6.7335583679999991E-2</v>
      </c>
    </row>
    <row r="46" spans="1:18">
      <c r="A46" s="24"/>
      <c r="B46" s="24" t="s">
        <v>18</v>
      </c>
      <c r="C46" s="36" t="str">
        <f t="shared" si="0"/>
        <v/>
      </c>
      <c r="D46" s="36">
        <f t="shared" si="1"/>
        <v>1.0197792000000001E-2</v>
      </c>
      <c r="E46" s="36">
        <f t="shared" si="2"/>
        <v>3.0825144000000002E-2</v>
      </c>
      <c r="F46" s="36" t="str">
        <f t="shared" si="3"/>
        <v/>
      </c>
      <c r="G46" s="36" t="str">
        <f t="shared" si="4"/>
        <v/>
      </c>
      <c r="H46" s="36" t="str">
        <f t="shared" si="5"/>
        <v/>
      </c>
      <c r="I46" s="36">
        <f t="shared" si="6"/>
        <v>1.3104571199999999E-3</v>
      </c>
      <c r="J46" s="36" t="str">
        <f t="shared" si="7"/>
        <v/>
      </c>
      <c r="K46" s="36">
        <f t="shared" si="8"/>
        <v>7.165804799999999E-4</v>
      </c>
      <c r="L46" s="36" t="str">
        <f t="shared" si="9"/>
        <v/>
      </c>
      <c r="M46" s="36" t="str">
        <f t="shared" si="10"/>
        <v/>
      </c>
      <c r="N46" s="36" t="str">
        <f t="shared" si="11"/>
        <v/>
      </c>
      <c r="O46" s="36" t="str">
        <f t="shared" si="12"/>
        <v/>
      </c>
      <c r="P46" s="36">
        <f t="shared" si="13"/>
        <v>4.3049973599999999E-2</v>
      </c>
    </row>
    <row r="47" spans="1:18">
      <c r="A47" s="41" t="s">
        <v>30</v>
      </c>
      <c r="B47" s="41" t="s">
        <v>7</v>
      </c>
      <c r="C47" s="46">
        <f t="shared" si="0"/>
        <v>1.1748240000000001E-3</v>
      </c>
      <c r="D47" s="46">
        <f t="shared" si="1"/>
        <v>1.1284704000000001E-2</v>
      </c>
      <c r="E47" s="46">
        <f t="shared" si="2"/>
        <v>6.9917567999999999E-2</v>
      </c>
      <c r="F47" s="46" t="str">
        <f t="shared" si="3"/>
        <v/>
      </c>
      <c r="G47" s="46">
        <f t="shared" si="4"/>
        <v>1.18640352E-3</v>
      </c>
      <c r="H47" s="46" t="str">
        <f t="shared" si="5"/>
        <v/>
      </c>
      <c r="I47" s="46">
        <f t="shared" si="6"/>
        <v>3.7146815999999997E-4</v>
      </c>
      <c r="J47" s="46" t="str">
        <f t="shared" si="7"/>
        <v/>
      </c>
      <c r="K47" s="46">
        <f t="shared" si="8"/>
        <v>2.66158464E-4</v>
      </c>
      <c r="L47" s="46">
        <f t="shared" si="9"/>
        <v>5.0509439999999999E-3</v>
      </c>
      <c r="M47" s="46" t="str">
        <f t="shared" si="10"/>
        <v/>
      </c>
      <c r="N47" s="46" t="str">
        <f t="shared" si="11"/>
        <v/>
      </c>
      <c r="O47" s="46" t="str">
        <f t="shared" si="12"/>
        <v/>
      </c>
      <c r="P47" s="46">
        <f t="shared" si="13"/>
        <v>8.9252070143999995E-2</v>
      </c>
    </row>
    <row r="48" spans="1:18">
      <c r="A48" s="41" t="s">
        <v>29</v>
      </c>
      <c r="B48" s="41" t="s">
        <v>8</v>
      </c>
      <c r="C48" s="46">
        <f t="shared" si="0"/>
        <v>1.0013976E-4</v>
      </c>
      <c r="D48" s="46" t="str">
        <f t="shared" si="1"/>
        <v/>
      </c>
      <c r="E48" s="46" t="str">
        <f t="shared" si="2"/>
        <v/>
      </c>
      <c r="F48" s="46" t="str">
        <f t="shared" si="3"/>
        <v/>
      </c>
      <c r="G48" s="46">
        <f t="shared" si="4"/>
        <v>1.9477569599999996E-3</v>
      </c>
      <c r="H48" s="46" t="str">
        <f t="shared" si="5"/>
        <v/>
      </c>
      <c r="I48" s="46">
        <f t="shared" si="6"/>
        <v>6.191135999999999E-4</v>
      </c>
      <c r="J48" s="46" t="str">
        <f t="shared" si="7"/>
        <v/>
      </c>
      <c r="K48" s="46">
        <f t="shared" si="8"/>
        <v>3.4060838399999999E-4</v>
      </c>
      <c r="L48" s="46" t="str">
        <f t="shared" si="9"/>
        <v/>
      </c>
      <c r="M48" s="46" t="str">
        <f t="shared" si="10"/>
        <v/>
      </c>
      <c r="N48" s="46" t="str">
        <f t="shared" si="11"/>
        <v/>
      </c>
      <c r="O48" s="46" t="str">
        <f t="shared" si="12"/>
        <v/>
      </c>
      <c r="P48" s="46">
        <f t="shared" si="13"/>
        <v>3.0076187039999995E-3</v>
      </c>
    </row>
    <row r="49" spans="1:18">
      <c r="A49" s="41"/>
      <c r="B49" s="41" t="s">
        <v>18</v>
      </c>
      <c r="C49" s="46">
        <f t="shared" si="0"/>
        <v>1.2960360000000001E-4</v>
      </c>
      <c r="D49" s="46">
        <f t="shared" si="1"/>
        <v>2.0011968000000002E-2</v>
      </c>
      <c r="E49" s="46" t="str">
        <f t="shared" si="2"/>
        <v/>
      </c>
      <c r="F49" s="46" t="str">
        <f t="shared" si="3"/>
        <v/>
      </c>
      <c r="G49" s="46">
        <f t="shared" si="4"/>
        <v>1.27047936E-3</v>
      </c>
      <c r="H49" s="46" t="str">
        <f t="shared" si="5"/>
        <v/>
      </c>
      <c r="I49" s="46">
        <f t="shared" si="6"/>
        <v>7.7905127999999997E-4</v>
      </c>
      <c r="J49" s="46">
        <f t="shared" si="7"/>
        <v>2.0182996799999998E-4</v>
      </c>
      <c r="K49" s="46" t="str">
        <f t="shared" si="8"/>
        <v/>
      </c>
      <c r="L49" s="46" t="str">
        <f t="shared" si="9"/>
        <v/>
      </c>
      <c r="M49" s="46" t="str">
        <f t="shared" si="10"/>
        <v/>
      </c>
      <c r="N49" s="46" t="str">
        <f t="shared" si="11"/>
        <v/>
      </c>
      <c r="O49" s="46" t="str">
        <f t="shared" si="12"/>
        <v/>
      </c>
      <c r="P49" s="46">
        <f t="shared" si="13"/>
        <v>2.2392932208000003E-2</v>
      </c>
    </row>
    <row r="50" spans="1:18">
      <c r="A50" s="38" t="s">
        <v>34</v>
      </c>
      <c r="B50" s="38" t="s">
        <v>7</v>
      </c>
      <c r="C50" s="45">
        <f t="shared" si="0"/>
        <v>2.312352E-4</v>
      </c>
      <c r="D50" s="45">
        <f t="shared" si="1"/>
        <v>1.1572416E-2</v>
      </c>
      <c r="E50" s="45">
        <f t="shared" si="2"/>
        <v>0.19487159999999998</v>
      </c>
      <c r="F50" s="45" t="str">
        <f t="shared" si="3"/>
        <v/>
      </c>
      <c r="G50" s="45">
        <f t="shared" si="4"/>
        <v>3.0360719999999997E-4</v>
      </c>
      <c r="H50" s="45" t="str">
        <f t="shared" si="5"/>
        <v/>
      </c>
      <c r="I50" s="45">
        <f t="shared" si="6"/>
        <v>2.7086219999999998E-4</v>
      </c>
      <c r="J50" s="45" t="str">
        <f t="shared" si="7"/>
        <v/>
      </c>
      <c r="K50" s="45">
        <f t="shared" si="8"/>
        <v>2.13112896E-4</v>
      </c>
      <c r="L50" s="45" t="str">
        <f t="shared" si="9"/>
        <v/>
      </c>
      <c r="M50" s="45" t="str">
        <f t="shared" si="10"/>
        <v/>
      </c>
      <c r="N50" s="45" t="str">
        <f t="shared" si="11"/>
        <v/>
      </c>
      <c r="O50" s="45" t="str">
        <f t="shared" si="12"/>
        <v/>
      </c>
      <c r="P50" s="47">
        <f t="shared" si="13"/>
        <v>0.20746283349599998</v>
      </c>
    </row>
    <row r="51" spans="1:18">
      <c r="A51" s="38" t="s">
        <v>10</v>
      </c>
      <c r="B51" s="38" t="s">
        <v>8</v>
      </c>
      <c r="C51" s="45">
        <f t="shared" si="0"/>
        <v>3.2447519999999997E-4</v>
      </c>
      <c r="D51" s="45" t="str">
        <f t="shared" si="1"/>
        <v/>
      </c>
      <c r="E51" s="45" t="str">
        <f t="shared" si="2"/>
        <v/>
      </c>
      <c r="F51" s="45" t="str">
        <f t="shared" si="3"/>
        <v/>
      </c>
      <c r="G51" s="45">
        <f t="shared" si="4"/>
        <v>5.3014487999999992E-4</v>
      </c>
      <c r="H51" s="45" t="str">
        <f t="shared" si="5"/>
        <v/>
      </c>
      <c r="I51" s="45">
        <f t="shared" si="6"/>
        <v>3.6579295199999997E-4</v>
      </c>
      <c r="J51" s="45" t="str">
        <f t="shared" si="7"/>
        <v/>
      </c>
      <c r="K51" s="45">
        <f t="shared" si="8"/>
        <v>3.3502464E-4</v>
      </c>
      <c r="L51" s="45" t="str">
        <f t="shared" si="9"/>
        <v/>
      </c>
      <c r="M51" s="45" t="str">
        <f t="shared" si="10"/>
        <v/>
      </c>
      <c r="N51" s="45" t="str">
        <f t="shared" si="11"/>
        <v/>
      </c>
      <c r="O51" s="45" t="str">
        <f t="shared" si="12"/>
        <v/>
      </c>
      <c r="P51" s="45">
        <f t="shared" si="13"/>
        <v>1.5554376719999999E-3</v>
      </c>
    </row>
    <row r="52" spans="1:18">
      <c r="A52" s="38"/>
      <c r="B52" s="38" t="s">
        <v>18</v>
      </c>
      <c r="C52" s="45">
        <f t="shared" si="0"/>
        <v>2.1445199999999999E-4</v>
      </c>
      <c r="D52" s="45" t="str">
        <f t="shared" si="1"/>
        <v/>
      </c>
      <c r="E52" s="45" t="str">
        <f t="shared" si="2"/>
        <v/>
      </c>
      <c r="F52" s="45">
        <f t="shared" si="3"/>
        <v>0.27829031999999998</v>
      </c>
      <c r="G52" s="45" t="str">
        <f t="shared" si="4"/>
        <v/>
      </c>
      <c r="H52" s="45" t="str">
        <f t="shared" si="5"/>
        <v/>
      </c>
      <c r="I52" s="45">
        <f t="shared" si="6"/>
        <v>7.1198063999999991E-4</v>
      </c>
      <c r="J52" s="45" t="str">
        <f t="shared" si="7"/>
        <v/>
      </c>
      <c r="K52" s="45">
        <f t="shared" si="8"/>
        <v>4.1226643200000001E-4</v>
      </c>
      <c r="L52" s="45" t="str">
        <f t="shared" si="9"/>
        <v/>
      </c>
      <c r="M52" s="45" t="str">
        <f t="shared" si="10"/>
        <v/>
      </c>
      <c r="N52" s="45" t="str">
        <f t="shared" si="11"/>
        <v/>
      </c>
      <c r="O52" s="45" t="str">
        <f t="shared" si="12"/>
        <v/>
      </c>
      <c r="P52" s="45">
        <f>SUM(C52:O52)</f>
        <v>0.27962901907199994</v>
      </c>
    </row>
    <row r="53" spans="1:18">
      <c r="A53" s="41" t="s">
        <v>33</v>
      </c>
      <c r="B53" s="41" t="s">
        <v>7</v>
      </c>
      <c r="C53" s="46">
        <f t="shared" si="0"/>
        <v>2.3869440000000002E-4</v>
      </c>
      <c r="D53" s="46">
        <f t="shared" si="1"/>
        <v>7.0329599999999996E-3</v>
      </c>
      <c r="E53" s="46">
        <f t="shared" si="2"/>
        <v>0.10145133599999999</v>
      </c>
      <c r="F53" s="46" t="str">
        <f t="shared" si="3"/>
        <v/>
      </c>
      <c r="G53" s="46" t="str">
        <f t="shared" si="4"/>
        <v/>
      </c>
      <c r="H53" s="46" t="str">
        <f t="shared" si="5"/>
        <v/>
      </c>
      <c r="I53" s="46">
        <f t="shared" si="6"/>
        <v>2.2907203200000001E-4</v>
      </c>
      <c r="J53" s="46" t="str">
        <f t="shared" si="7"/>
        <v/>
      </c>
      <c r="K53" s="46">
        <f t="shared" si="8"/>
        <v>2.4568473600000001E-4</v>
      </c>
      <c r="L53" s="46">
        <f t="shared" si="9"/>
        <v>3.5084880000000006E-3</v>
      </c>
      <c r="M53" s="46" t="str">
        <f t="shared" si="10"/>
        <v/>
      </c>
      <c r="N53" s="46" t="str">
        <f t="shared" si="11"/>
        <v/>
      </c>
      <c r="O53" s="46" t="str">
        <f t="shared" si="12"/>
        <v/>
      </c>
      <c r="P53" s="46">
        <f t="shared" si="13"/>
        <v>0.11270623516799999</v>
      </c>
    </row>
    <row r="54" spans="1:18">
      <c r="A54" s="44" t="s">
        <v>10</v>
      </c>
      <c r="B54" s="41" t="s">
        <v>8</v>
      </c>
      <c r="C54" s="46">
        <f t="shared" si="0"/>
        <v>8.2424160000000007E-5</v>
      </c>
      <c r="D54" s="46" t="str">
        <f t="shared" si="1"/>
        <v/>
      </c>
      <c r="E54" s="46">
        <f t="shared" si="2"/>
        <v>7.2988271999999993E-2</v>
      </c>
      <c r="F54" s="46" t="str">
        <f t="shared" si="3"/>
        <v/>
      </c>
      <c r="G54" s="46" t="str">
        <f t="shared" si="4"/>
        <v/>
      </c>
      <c r="H54" s="46" t="str">
        <f t="shared" si="5"/>
        <v/>
      </c>
      <c r="I54" s="46">
        <f t="shared" si="6"/>
        <v>4.8084489599999991E-4</v>
      </c>
      <c r="J54" s="46" t="str">
        <f t="shared" si="7"/>
        <v/>
      </c>
      <c r="K54" s="46">
        <f t="shared" si="8"/>
        <v>4.18315488E-4</v>
      </c>
      <c r="L54" s="46">
        <f t="shared" si="9"/>
        <v>5.5544400000000008E-3</v>
      </c>
      <c r="M54" s="46" t="str">
        <f t="shared" si="10"/>
        <v/>
      </c>
      <c r="N54" s="46" t="str">
        <f t="shared" si="11"/>
        <v/>
      </c>
      <c r="O54" s="46" t="str">
        <f t="shared" si="12"/>
        <v/>
      </c>
      <c r="P54" s="46">
        <f t="shared" si="13"/>
        <v>7.9524296544000006E-2</v>
      </c>
    </row>
    <row r="55" spans="1:18">
      <c r="A55" s="41"/>
      <c r="B55" s="41" t="s">
        <v>18</v>
      </c>
      <c r="C55" s="46">
        <f t="shared" si="0"/>
        <v>1.6727256000000001E-4</v>
      </c>
      <c r="D55" s="46" t="str">
        <f t="shared" si="1"/>
        <v/>
      </c>
      <c r="E55" s="46" t="str">
        <f t="shared" si="2"/>
        <v/>
      </c>
      <c r="F55" s="46" t="str">
        <f t="shared" si="3"/>
        <v/>
      </c>
      <c r="G55" s="46">
        <f t="shared" si="4"/>
        <v>1.5460612799999998E-3</v>
      </c>
      <c r="H55" s="46">
        <f t="shared" si="5"/>
        <v>6.3680255999999994E-4</v>
      </c>
      <c r="I55" s="46">
        <f t="shared" si="6"/>
        <v>8.2548480000000008E-4</v>
      </c>
      <c r="J55" s="46" t="str">
        <f t="shared" si="7"/>
        <v/>
      </c>
      <c r="K55" s="46">
        <f t="shared" si="8"/>
        <v>3.8202115200000001E-4</v>
      </c>
      <c r="L55" s="46" t="str">
        <f t="shared" si="9"/>
        <v/>
      </c>
      <c r="M55" s="46" t="str">
        <f t="shared" si="10"/>
        <v/>
      </c>
      <c r="N55" s="46" t="str">
        <f t="shared" si="11"/>
        <v/>
      </c>
      <c r="O55" s="46" t="str">
        <f t="shared" si="12"/>
        <v/>
      </c>
      <c r="P55" s="46">
        <f t="shared" si="13"/>
        <v>3.5576423520000001E-3</v>
      </c>
    </row>
    <row r="56" spans="1:18">
      <c r="A56" s="24" t="s">
        <v>31</v>
      </c>
      <c r="B56" s="24" t="s">
        <v>7</v>
      </c>
      <c r="C56" s="36">
        <f t="shared" si="0"/>
        <v>1.4694624E-4</v>
      </c>
      <c r="D56" s="36">
        <f t="shared" si="1"/>
        <v>1.3938048000000001E-2</v>
      </c>
      <c r="E56" s="36">
        <f t="shared" si="2"/>
        <v>3.5313095999999995E-2</v>
      </c>
      <c r="F56" s="36" t="str">
        <f t="shared" si="3"/>
        <v/>
      </c>
      <c r="G56" s="36" t="str">
        <f t="shared" si="4"/>
        <v/>
      </c>
      <c r="H56" s="36" t="str">
        <f t="shared" si="5"/>
        <v/>
      </c>
      <c r="I56" s="36">
        <f t="shared" si="6"/>
        <v>3.4567175999999998E-4</v>
      </c>
      <c r="J56" s="36" t="str">
        <f t="shared" si="7"/>
        <v/>
      </c>
      <c r="K56" s="36">
        <f t="shared" si="8"/>
        <v>4.3320547199999994E-4</v>
      </c>
      <c r="L56" s="36">
        <f t="shared" si="9"/>
        <v>4.5714240000000001E-3</v>
      </c>
      <c r="M56" s="36" t="str">
        <f t="shared" si="10"/>
        <v/>
      </c>
      <c r="N56" s="36" t="str">
        <f t="shared" si="11"/>
        <v/>
      </c>
      <c r="O56" s="36" t="str">
        <f t="shared" si="12"/>
        <v/>
      </c>
      <c r="P56" s="36">
        <f>SUM(C56:O56)</f>
        <v>5.4748391471999995E-2</v>
      </c>
    </row>
    <row r="57" spans="1:18">
      <c r="A57" s="24" t="s">
        <v>32</v>
      </c>
      <c r="B57" s="24" t="s">
        <v>8</v>
      </c>
      <c r="C57" s="36">
        <f t="shared" si="0"/>
        <v>2.6480159999999999E-4</v>
      </c>
      <c r="D57" s="36" t="str">
        <f t="shared" si="1"/>
        <v/>
      </c>
      <c r="E57" s="36">
        <f t="shared" si="2"/>
        <v>1.8069911999999994E-2</v>
      </c>
      <c r="F57" s="36" t="str">
        <f t="shared" si="3"/>
        <v/>
      </c>
      <c r="G57" s="36" t="str">
        <f t="shared" si="4"/>
        <v/>
      </c>
      <c r="H57" s="36" t="str">
        <f t="shared" si="5"/>
        <v/>
      </c>
      <c r="I57" s="36">
        <f t="shared" si="6"/>
        <v>4.5608035199999988E-4</v>
      </c>
      <c r="J57" s="36" t="str">
        <f t="shared" si="7"/>
        <v/>
      </c>
      <c r="K57" s="36">
        <f t="shared" si="8"/>
        <v>2.09855712E-4</v>
      </c>
      <c r="L57" s="36" t="str">
        <f t="shared" si="9"/>
        <v/>
      </c>
      <c r="M57" s="36" t="str">
        <f t="shared" si="10"/>
        <v/>
      </c>
      <c r="N57" s="36" t="str">
        <f t="shared" si="11"/>
        <v/>
      </c>
      <c r="O57" s="36" t="str">
        <f t="shared" si="12"/>
        <v/>
      </c>
      <c r="P57" s="36">
        <f>SUM(C57:O57)</f>
        <v>1.9000649663999992E-2</v>
      </c>
    </row>
    <row r="58" spans="1:18">
      <c r="A58" s="24"/>
      <c r="B58" s="24" t="s">
        <v>18</v>
      </c>
      <c r="C58" s="36">
        <f t="shared" si="0"/>
        <v>2.1258720000000002E-4</v>
      </c>
      <c r="D58" s="36">
        <f t="shared" si="1"/>
        <v>3.964032E-2</v>
      </c>
      <c r="E58" s="36" t="str">
        <f t="shared" si="2"/>
        <v/>
      </c>
      <c r="F58" s="36" t="str">
        <f t="shared" si="3"/>
        <v/>
      </c>
      <c r="G58" s="36" t="str">
        <f t="shared" si="4"/>
        <v/>
      </c>
      <c r="H58" s="36" t="str">
        <f t="shared" si="5"/>
        <v/>
      </c>
      <c r="I58" s="36">
        <f t="shared" si="6"/>
        <v>6.7586567999999999E-4</v>
      </c>
      <c r="J58" s="36" t="str">
        <f t="shared" si="7"/>
        <v/>
      </c>
      <c r="K58" s="36">
        <f t="shared" si="8"/>
        <v>5.3976191999999994E-4</v>
      </c>
      <c r="L58" s="36" t="str">
        <f t="shared" si="9"/>
        <v/>
      </c>
      <c r="M58" s="36" t="str">
        <f t="shared" si="10"/>
        <v/>
      </c>
      <c r="N58" s="36" t="str">
        <f t="shared" si="11"/>
        <v/>
      </c>
      <c r="O58" s="36" t="str">
        <f t="shared" si="12"/>
        <v/>
      </c>
      <c r="P58" s="36">
        <f>SUM(C58:O58)</f>
        <v>4.1068534800000001E-2</v>
      </c>
    </row>
    <row r="59" spans="1:18">
      <c r="A59" s="10"/>
      <c r="B59" s="10"/>
      <c r="C59" s="2"/>
      <c r="D59" s="17"/>
      <c r="E59" s="2"/>
      <c r="F59" s="2"/>
      <c r="G59" s="2"/>
      <c r="H59" s="2"/>
      <c r="I59" s="2"/>
      <c r="J59" s="2"/>
      <c r="K59" s="2"/>
      <c r="L59" s="2"/>
      <c r="M59" s="18"/>
      <c r="N59" s="18"/>
      <c r="O59" s="2"/>
    </row>
    <row r="60" spans="1:18" ht="13.5" thickBo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18"/>
      <c r="N60" s="18"/>
      <c r="O60" s="2"/>
    </row>
    <row r="61" spans="1:18" s="1" customFormat="1">
      <c r="A61" s="2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20"/>
      <c r="N61" s="20"/>
      <c r="O61" s="20"/>
      <c r="P61" s="34"/>
    </row>
    <row r="62" spans="1:18">
      <c r="A62" s="3" t="s">
        <v>39</v>
      </c>
      <c r="B62" s="2"/>
      <c r="C62" s="2"/>
      <c r="D62" s="2"/>
      <c r="E62" s="2"/>
      <c r="F62" s="2"/>
      <c r="G62" s="3"/>
      <c r="H62" s="2"/>
      <c r="I62" s="2"/>
      <c r="J62" s="2"/>
      <c r="K62" s="2"/>
      <c r="L62" s="2"/>
      <c r="M62" s="15"/>
      <c r="N62" s="15"/>
      <c r="R62" s="30" t="s">
        <v>36</v>
      </c>
    </row>
    <row r="63" spans="1:18" ht="13.5" thickBot="1">
      <c r="A63" s="7"/>
      <c r="B63" s="21"/>
      <c r="C63" s="21"/>
      <c r="D63" s="21"/>
      <c r="E63" s="21"/>
      <c r="F63" s="21"/>
      <c r="G63" s="7"/>
      <c r="H63" s="21"/>
      <c r="I63" s="21"/>
      <c r="J63" s="21"/>
      <c r="K63" s="21"/>
      <c r="L63" s="21"/>
      <c r="M63" s="22"/>
      <c r="N63" s="22"/>
      <c r="O63" s="22"/>
      <c r="P63" s="6"/>
    </row>
    <row r="64" spans="1:18">
      <c r="A64" s="12"/>
      <c r="B64" s="4"/>
      <c r="C64" s="4"/>
      <c r="D64" s="4"/>
      <c r="E64" s="4"/>
      <c r="F64" s="4"/>
      <c r="G64" s="12"/>
      <c r="H64" s="4"/>
      <c r="I64" s="2"/>
      <c r="J64" s="2"/>
      <c r="K64" s="2"/>
      <c r="L64" s="2"/>
      <c r="M64" s="18"/>
      <c r="N64" s="18"/>
      <c r="O64" s="2"/>
    </row>
    <row r="65" spans="1:1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18"/>
      <c r="N65" s="18"/>
      <c r="O65" s="2"/>
    </row>
    <row r="66" spans="1:19">
      <c r="A66" s="50" t="s">
        <v>0</v>
      </c>
      <c r="B66" s="50" t="s">
        <v>1</v>
      </c>
      <c r="C66" s="51" t="s">
        <v>2</v>
      </c>
      <c r="D66" s="51" t="s">
        <v>3</v>
      </c>
      <c r="E66" s="51" t="s">
        <v>4</v>
      </c>
      <c r="F66" s="51" t="s">
        <v>12</v>
      </c>
      <c r="G66" s="51" t="s">
        <v>5</v>
      </c>
      <c r="H66" s="51" t="s">
        <v>6</v>
      </c>
      <c r="I66" s="51" t="s">
        <v>13</v>
      </c>
      <c r="J66" s="51" t="s">
        <v>14</v>
      </c>
      <c r="K66" s="51" t="s">
        <v>15</v>
      </c>
      <c r="L66" s="51" t="s">
        <v>16</v>
      </c>
      <c r="M66" s="52" t="s">
        <v>19</v>
      </c>
      <c r="N66" s="52" t="s">
        <v>20</v>
      </c>
      <c r="O66" s="52" t="s">
        <v>21</v>
      </c>
      <c r="P66" s="52" t="s">
        <v>11</v>
      </c>
    </row>
    <row r="67" spans="1:19">
      <c r="A67" s="24" t="s">
        <v>17</v>
      </c>
      <c r="B67" s="24" t="s">
        <v>7</v>
      </c>
      <c r="C67" s="36">
        <f t="shared" ref="C67:C87" si="14">IF(C7*24000*0.0000000000000651&lt;=0,"",C7*24000*0.0000000000000651)</f>
        <v>1.1124287999999999E-10</v>
      </c>
      <c r="D67" s="36">
        <f t="shared" ref="D67:D87" si="15">IF(D7*24000*0.0000000000953&lt;=0,"",D7*24000*0.0000000000953)</f>
        <v>5.4206639999999998E-9</v>
      </c>
      <c r="E67" s="36" t="str">
        <f t="shared" ref="E67:E87" si="16">IF(E7*24000*0.0000000000374&lt;=0,"",E7*24000*0.0000000000374)</f>
        <v/>
      </c>
      <c r="F67" s="36" t="str">
        <f t="shared" ref="F67:F87" si="17">IF(F7*24000*0.000000000193&lt;=0,"",F7*24000*0.000000000193)</f>
        <v/>
      </c>
      <c r="G67" s="36" t="str">
        <f t="shared" ref="G67:G87" si="18">IF(G7*24000*0.000000000169&lt;=0,"",G7*24000*0.000000000169)</f>
        <v/>
      </c>
      <c r="H67" s="36" t="str">
        <f t="shared" ref="H67:H87" si="19">IF(H7*24000*0.000000000174&lt;=0,"",H7*24000*0.000000000174)</f>
        <v/>
      </c>
      <c r="I67" s="36">
        <f t="shared" ref="I67:I87" si="20">IF(I7*24000*0.0000000000955&lt;=0,"",I7*24000*0.0000000000955)</f>
        <v>1.3706159999999998E-10</v>
      </c>
      <c r="J67" s="36" t="str">
        <f t="shared" ref="J67:J87" si="21">IF(J7*24000*0.0000000000944&lt;=0,"",J7*24000*0.0000000000944)</f>
        <v/>
      </c>
      <c r="K67" s="36">
        <f t="shared" ref="K67:K87" si="22">IF(K7*24000*0.0000000000866&lt;=0,"",K7*24000*0.0000000000866)</f>
        <v>2.1407519999999999E-10</v>
      </c>
      <c r="L67" s="36" t="str">
        <f t="shared" ref="L67:L87" si="23">IF(L7*24000*0.000000000004&lt;=0,"",L7*24000*0.000000000004)</f>
        <v/>
      </c>
      <c r="M67" s="36" t="str">
        <f t="shared" ref="M67:M87" si="24">IF(M7*24000*0.000000000134&lt;=0,"",M7*24000*0.000000000134)</f>
        <v/>
      </c>
      <c r="N67" s="36" t="str">
        <f t="shared" ref="N67:N87" si="25">IF(N7*24000*0.000000000108&lt;=0,"",N7*24000*0.000000000108)</f>
        <v/>
      </c>
      <c r="O67" s="36" t="str">
        <f t="shared" ref="O67:O87" si="26">IF(O7*24000*0.0000000000829&lt;=0,"",O7*24000*0.0000000000829)</f>
        <v/>
      </c>
      <c r="P67" s="36">
        <f>SUM(C67:O67)</f>
        <v>5.8830436799999998E-9</v>
      </c>
    </row>
    <row r="68" spans="1:19">
      <c r="A68" s="24" t="s">
        <v>26</v>
      </c>
      <c r="B68" s="24" t="s">
        <v>8</v>
      </c>
      <c r="C68" s="36">
        <f t="shared" si="14"/>
        <v>6.9683039999999996E-11</v>
      </c>
      <c r="D68" s="36">
        <f t="shared" si="15"/>
        <v>5.1461999999999995E-9</v>
      </c>
      <c r="E68" s="36" t="str">
        <f t="shared" si="16"/>
        <v/>
      </c>
      <c r="F68" s="36" t="str">
        <f t="shared" si="17"/>
        <v/>
      </c>
      <c r="G68" s="36" t="str">
        <f t="shared" si="18"/>
        <v/>
      </c>
      <c r="H68" s="36" t="str">
        <f t="shared" si="19"/>
        <v/>
      </c>
      <c r="I68" s="36">
        <f t="shared" si="20"/>
        <v>3.1171200000000002E-10</v>
      </c>
      <c r="J68" s="36" t="str">
        <f t="shared" si="21"/>
        <v/>
      </c>
      <c r="K68" s="36">
        <f t="shared" si="22"/>
        <v>2.8266239999999997E-10</v>
      </c>
      <c r="L68" s="36" t="str">
        <f t="shared" si="23"/>
        <v/>
      </c>
      <c r="M68" s="36" t="str">
        <f t="shared" si="24"/>
        <v/>
      </c>
      <c r="N68" s="36" t="str">
        <f t="shared" si="25"/>
        <v/>
      </c>
      <c r="O68" s="36" t="str">
        <f t="shared" si="26"/>
        <v/>
      </c>
      <c r="P68" s="36">
        <f t="shared" ref="P68:P84" si="27">SUM(C68:O68)</f>
        <v>5.8102574399999991E-9</v>
      </c>
    </row>
    <row r="69" spans="1:19">
      <c r="A69" s="26"/>
      <c r="B69" s="26" t="s">
        <v>18</v>
      </c>
      <c r="C69" s="36" t="str">
        <f t="shared" si="14"/>
        <v/>
      </c>
      <c r="D69" s="36">
        <f t="shared" si="15"/>
        <v>9.7892160000000002E-9</v>
      </c>
      <c r="E69" s="36" t="str">
        <f t="shared" si="16"/>
        <v/>
      </c>
      <c r="F69" s="36">
        <f t="shared" si="17"/>
        <v>5.4194400000000004E-8</v>
      </c>
      <c r="G69" s="36" t="str">
        <f t="shared" si="18"/>
        <v/>
      </c>
      <c r="H69" s="36" t="str">
        <f t="shared" si="19"/>
        <v/>
      </c>
      <c r="I69" s="36" t="str">
        <f t="shared" si="20"/>
        <v/>
      </c>
      <c r="J69" s="36" t="str">
        <f t="shared" si="21"/>
        <v/>
      </c>
      <c r="K69" s="36" t="str">
        <f t="shared" si="22"/>
        <v/>
      </c>
      <c r="L69" s="36" t="str">
        <f t="shared" si="23"/>
        <v/>
      </c>
      <c r="M69" s="36" t="str">
        <f t="shared" si="24"/>
        <v/>
      </c>
      <c r="N69" s="36" t="str">
        <f t="shared" si="25"/>
        <v/>
      </c>
      <c r="O69" s="36" t="str">
        <f t="shared" si="26"/>
        <v/>
      </c>
      <c r="P69" s="36">
        <f t="shared" si="27"/>
        <v>6.3983616000000009E-8</v>
      </c>
    </row>
    <row r="70" spans="1:19">
      <c r="A70" s="41" t="s">
        <v>27</v>
      </c>
      <c r="B70" s="41" t="s">
        <v>7</v>
      </c>
      <c r="C70" s="46" t="str">
        <f t="shared" si="14"/>
        <v/>
      </c>
      <c r="D70" s="46" t="str">
        <f t="shared" si="15"/>
        <v/>
      </c>
      <c r="E70" s="46">
        <f t="shared" si="16"/>
        <v>3.54552E-8</v>
      </c>
      <c r="F70" s="46" t="str">
        <f t="shared" si="17"/>
        <v/>
      </c>
      <c r="G70" s="46" t="str">
        <f t="shared" si="18"/>
        <v/>
      </c>
      <c r="H70" s="46" t="str">
        <f t="shared" si="19"/>
        <v/>
      </c>
      <c r="I70" s="46">
        <f t="shared" si="20"/>
        <v>1.0795320000000001E-10</v>
      </c>
      <c r="J70" s="46" t="str">
        <f t="shared" si="21"/>
        <v/>
      </c>
      <c r="K70" s="46">
        <f t="shared" si="22"/>
        <v>1.0682976000000001E-10</v>
      </c>
      <c r="L70" s="46" t="str">
        <f t="shared" si="23"/>
        <v/>
      </c>
      <c r="M70" s="46" t="str">
        <f t="shared" si="24"/>
        <v/>
      </c>
      <c r="N70" s="46" t="str">
        <f t="shared" si="25"/>
        <v/>
      </c>
      <c r="O70" s="46" t="str">
        <f t="shared" si="26"/>
        <v/>
      </c>
      <c r="P70" s="46">
        <f t="shared" si="27"/>
        <v>3.566998296E-8</v>
      </c>
    </row>
    <row r="71" spans="1:19">
      <c r="A71" s="41" t="s">
        <v>10</v>
      </c>
      <c r="B71" s="41" t="s">
        <v>8</v>
      </c>
      <c r="C71" s="46" t="str">
        <f t="shared" si="14"/>
        <v/>
      </c>
      <c r="D71" s="46" t="str">
        <f t="shared" si="15"/>
        <v/>
      </c>
      <c r="E71" s="46">
        <f t="shared" si="16"/>
        <v>2.3068320000000005E-8</v>
      </c>
      <c r="F71" s="46" t="str">
        <f t="shared" si="17"/>
        <v/>
      </c>
      <c r="G71" s="46" t="str">
        <f t="shared" si="18"/>
        <v/>
      </c>
      <c r="H71" s="46" t="str">
        <f t="shared" si="19"/>
        <v/>
      </c>
      <c r="I71" s="46">
        <f t="shared" si="20"/>
        <v>5.5924799999999999E-10</v>
      </c>
      <c r="J71" s="46" t="str">
        <f t="shared" si="21"/>
        <v/>
      </c>
      <c r="K71" s="46">
        <f t="shared" si="22"/>
        <v>5.7571680000000007E-10</v>
      </c>
      <c r="L71" s="46" t="str">
        <f t="shared" si="23"/>
        <v/>
      </c>
      <c r="M71" s="46" t="str">
        <f t="shared" si="24"/>
        <v/>
      </c>
      <c r="N71" s="46" t="str">
        <f t="shared" si="25"/>
        <v/>
      </c>
      <c r="O71" s="46" t="str">
        <f t="shared" si="26"/>
        <v/>
      </c>
      <c r="P71" s="46">
        <f t="shared" si="27"/>
        <v>2.4203284800000006E-8</v>
      </c>
    </row>
    <row r="72" spans="1:19">
      <c r="A72" s="41"/>
      <c r="B72" s="41" t="s">
        <v>18</v>
      </c>
      <c r="C72" s="46" t="str">
        <f t="shared" si="14"/>
        <v/>
      </c>
      <c r="D72" s="46">
        <f t="shared" si="15"/>
        <v>1.2053544E-8</v>
      </c>
      <c r="E72" s="46" t="str">
        <f t="shared" si="16"/>
        <v/>
      </c>
      <c r="F72" s="46" t="str">
        <f t="shared" si="17"/>
        <v/>
      </c>
      <c r="G72" s="46" t="str">
        <f t="shared" si="18"/>
        <v/>
      </c>
      <c r="H72" s="46" t="str">
        <f t="shared" si="19"/>
        <v/>
      </c>
      <c r="I72" s="46">
        <f t="shared" si="20"/>
        <v>2.2163640000000004E-10</v>
      </c>
      <c r="J72" s="46" t="str">
        <f t="shared" si="21"/>
        <v/>
      </c>
      <c r="K72" s="46">
        <f t="shared" si="22"/>
        <v>1.6232304000000001E-10</v>
      </c>
      <c r="L72" s="46" t="str">
        <f t="shared" si="23"/>
        <v/>
      </c>
      <c r="M72" s="46" t="str">
        <f t="shared" si="24"/>
        <v/>
      </c>
      <c r="N72" s="46" t="str">
        <f t="shared" si="25"/>
        <v/>
      </c>
      <c r="O72" s="46" t="str">
        <f t="shared" si="26"/>
        <v/>
      </c>
      <c r="P72" s="46">
        <f t="shared" si="27"/>
        <v>1.243750344E-8</v>
      </c>
    </row>
    <row r="73" spans="1:19">
      <c r="A73" s="24" t="s">
        <v>28</v>
      </c>
      <c r="B73" s="24" t="s">
        <v>7</v>
      </c>
      <c r="C73" s="36" t="str">
        <f t="shared" si="14"/>
        <v/>
      </c>
      <c r="D73" s="36" t="str">
        <f t="shared" si="15"/>
        <v/>
      </c>
      <c r="E73" s="36" t="str">
        <f t="shared" si="16"/>
        <v/>
      </c>
      <c r="F73" s="36" t="str">
        <f t="shared" si="17"/>
        <v/>
      </c>
      <c r="G73" s="36" t="str">
        <f t="shared" si="18"/>
        <v/>
      </c>
      <c r="H73" s="36" t="str">
        <f t="shared" si="19"/>
        <v/>
      </c>
      <c r="I73" s="36">
        <f t="shared" si="20"/>
        <v>1.7075399999999999E-10</v>
      </c>
      <c r="J73" s="36" t="str">
        <f t="shared" si="21"/>
        <v/>
      </c>
      <c r="K73" s="36">
        <f t="shared" si="22"/>
        <v>9.3943680000000005E-11</v>
      </c>
      <c r="L73" s="36" t="str">
        <f t="shared" si="23"/>
        <v/>
      </c>
      <c r="M73" s="36" t="str">
        <f t="shared" si="24"/>
        <v/>
      </c>
      <c r="N73" s="36" t="str">
        <f t="shared" si="25"/>
        <v/>
      </c>
      <c r="O73" s="36" t="str">
        <f t="shared" si="26"/>
        <v/>
      </c>
      <c r="P73" s="36">
        <f t="shared" si="27"/>
        <v>2.6469767999999998E-10</v>
      </c>
    </row>
    <row r="74" spans="1:19">
      <c r="A74" s="24" t="s">
        <v>9</v>
      </c>
      <c r="B74" s="24" t="s">
        <v>8</v>
      </c>
      <c r="C74" s="36">
        <f t="shared" si="14"/>
        <v>8.35884E-11</v>
      </c>
      <c r="D74" s="36" t="str">
        <f t="shared" si="15"/>
        <v/>
      </c>
      <c r="E74" s="36">
        <f t="shared" si="16"/>
        <v>4.9727039999999999E-8</v>
      </c>
      <c r="F74" s="36" t="str">
        <f t="shared" si="17"/>
        <v/>
      </c>
      <c r="G74" s="36" t="str">
        <f t="shared" si="18"/>
        <v/>
      </c>
      <c r="H74" s="36" t="str">
        <f t="shared" si="19"/>
        <v/>
      </c>
      <c r="I74" s="36">
        <f t="shared" si="20"/>
        <v>4.88196E-10</v>
      </c>
      <c r="J74" s="36" t="str">
        <f t="shared" si="21"/>
        <v/>
      </c>
      <c r="K74" s="36">
        <f t="shared" si="22"/>
        <v>3.1591680000000005E-10</v>
      </c>
      <c r="L74" s="36" t="str">
        <f t="shared" si="23"/>
        <v/>
      </c>
      <c r="M74" s="36" t="str">
        <f t="shared" si="24"/>
        <v/>
      </c>
      <c r="N74" s="36" t="str">
        <f t="shared" si="25"/>
        <v/>
      </c>
      <c r="O74" s="36" t="str">
        <f t="shared" si="26"/>
        <v/>
      </c>
      <c r="P74" s="36">
        <f t="shared" si="27"/>
        <v>5.0614741199999997E-8</v>
      </c>
    </row>
    <row r="75" spans="1:19">
      <c r="A75" s="24"/>
      <c r="B75" s="24" t="s">
        <v>18</v>
      </c>
      <c r="C75" s="36" t="str">
        <f t="shared" si="14"/>
        <v/>
      </c>
      <c r="D75" s="36">
        <f t="shared" si="15"/>
        <v>7.2961680000000002E-9</v>
      </c>
      <c r="E75" s="36">
        <f t="shared" si="16"/>
        <v>2.3427360000000004E-8</v>
      </c>
      <c r="F75" s="36" t="str">
        <f t="shared" si="17"/>
        <v/>
      </c>
      <c r="G75" s="36" t="str">
        <f t="shared" si="18"/>
        <v/>
      </c>
      <c r="H75" s="36" t="str">
        <f t="shared" si="19"/>
        <v/>
      </c>
      <c r="I75" s="36">
        <f t="shared" si="20"/>
        <v>5.8216800000000005E-10</v>
      </c>
      <c r="J75" s="36" t="str">
        <f t="shared" si="21"/>
        <v/>
      </c>
      <c r="K75" s="36">
        <f t="shared" si="22"/>
        <v>3.2007360000000002E-10</v>
      </c>
      <c r="L75" s="36" t="str">
        <f t="shared" si="23"/>
        <v/>
      </c>
      <c r="M75" s="36" t="str">
        <f t="shared" si="24"/>
        <v/>
      </c>
      <c r="N75" s="36" t="str">
        <f t="shared" si="25"/>
        <v/>
      </c>
      <c r="O75" s="36" t="str">
        <f t="shared" si="26"/>
        <v/>
      </c>
      <c r="P75" s="36">
        <f t="shared" si="27"/>
        <v>3.1625769600000007E-8</v>
      </c>
      <c r="S75" t="s">
        <v>40</v>
      </c>
    </row>
    <row r="76" spans="1:19">
      <c r="A76" s="41" t="s">
        <v>30</v>
      </c>
      <c r="B76" s="41" t="s">
        <v>7</v>
      </c>
      <c r="C76" s="46">
        <f t="shared" si="14"/>
        <v>9.843119999999999E-10</v>
      </c>
      <c r="D76" s="46">
        <f t="shared" si="15"/>
        <v>8.0738159999999993E-9</v>
      </c>
      <c r="E76" s="46">
        <f t="shared" si="16"/>
        <v>5.3137920000000003E-8</v>
      </c>
      <c r="F76" s="46" t="str">
        <f t="shared" si="17"/>
        <v/>
      </c>
      <c r="G76" s="46">
        <f t="shared" si="18"/>
        <v>2.0604480000000002E-10</v>
      </c>
      <c r="H76" s="46" t="str">
        <f t="shared" si="19"/>
        <v/>
      </c>
      <c r="I76" s="46">
        <f t="shared" si="20"/>
        <v>1.65024E-10</v>
      </c>
      <c r="J76" s="46" t="str">
        <f t="shared" si="21"/>
        <v/>
      </c>
      <c r="K76" s="46">
        <f t="shared" si="22"/>
        <v>1.1888448000000001E-10</v>
      </c>
      <c r="L76" s="46">
        <f t="shared" si="23"/>
        <v>6.0672000000000007E-9</v>
      </c>
      <c r="M76" s="46" t="str">
        <f t="shared" si="24"/>
        <v/>
      </c>
      <c r="N76" s="46" t="str">
        <f t="shared" si="25"/>
        <v/>
      </c>
      <c r="O76" s="46" t="str">
        <f t="shared" si="26"/>
        <v/>
      </c>
      <c r="P76" s="46">
        <f t="shared" si="27"/>
        <v>6.8753201279999984E-8</v>
      </c>
    </row>
    <row r="77" spans="1:19">
      <c r="A77" s="41" t="s">
        <v>29</v>
      </c>
      <c r="B77" s="41" t="s">
        <v>8</v>
      </c>
      <c r="C77" s="46">
        <f t="shared" si="14"/>
        <v>8.3900879999999993E-11</v>
      </c>
      <c r="D77" s="46" t="str">
        <f t="shared" si="15"/>
        <v/>
      </c>
      <c r="E77" s="46" t="str">
        <f t="shared" si="16"/>
        <v/>
      </c>
      <c r="F77" s="46" t="str">
        <f t="shared" si="17"/>
        <v/>
      </c>
      <c r="G77" s="46">
        <f t="shared" si="18"/>
        <v>3.3827039999999998E-10</v>
      </c>
      <c r="H77" s="46" t="str">
        <f t="shared" si="19"/>
        <v/>
      </c>
      <c r="I77" s="46">
        <f t="shared" si="20"/>
        <v>2.7504000000000001E-10</v>
      </c>
      <c r="J77" s="46" t="str">
        <f t="shared" si="21"/>
        <v/>
      </c>
      <c r="K77" s="46">
        <f t="shared" si="22"/>
        <v>1.5213888000000003E-10</v>
      </c>
      <c r="L77" s="46" t="str">
        <f t="shared" si="23"/>
        <v/>
      </c>
      <c r="M77" s="46" t="str">
        <f t="shared" si="24"/>
        <v/>
      </c>
      <c r="N77" s="46" t="str">
        <f t="shared" si="25"/>
        <v/>
      </c>
      <c r="O77" s="46" t="str">
        <f t="shared" si="26"/>
        <v/>
      </c>
      <c r="P77" s="46">
        <f t="shared" si="27"/>
        <v>8.4935016000000006E-10</v>
      </c>
    </row>
    <row r="78" spans="1:19">
      <c r="A78" s="41"/>
      <c r="B78" s="41" t="s">
        <v>18</v>
      </c>
      <c r="C78" s="46">
        <f t="shared" si="14"/>
        <v>1.0858680000000001E-10</v>
      </c>
      <c r="D78" s="46">
        <f t="shared" si="15"/>
        <v>1.4317872E-8</v>
      </c>
      <c r="E78" s="46" t="str">
        <f t="shared" si="16"/>
        <v/>
      </c>
      <c r="F78" s="46" t="str">
        <f t="shared" si="17"/>
        <v/>
      </c>
      <c r="G78" s="46">
        <f t="shared" si="18"/>
        <v>2.2064640000000002E-10</v>
      </c>
      <c r="H78" s="46" t="str">
        <f t="shared" si="19"/>
        <v/>
      </c>
      <c r="I78" s="46">
        <f t="shared" si="20"/>
        <v>3.4609200000000001E-10</v>
      </c>
      <c r="J78" s="46">
        <f t="shared" si="21"/>
        <v>9.3795840000000004E-11</v>
      </c>
      <c r="K78" s="46" t="str">
        <f t="shared" si="22"/>
        <v/>
      </c>
      <c r="L78" s="46" t="str">
        <f t="shared" si="23"/>
        <v/>
      </c>
      <c r="M78" s="46" t="str">
        <f t="shared" si="24"/>
        <v/>
      </c>
      <c r="N78" s="46" t="str">
        <f t="shared" si="25"/>
        <v/>
      </c>
      <c r="O78" s="46" t="str">
        <f t="shared" si="26"/>
        <v/>
      </c>
      <c r="P78" s="46">
        <f t="shared" si="27"/>
        <v>1.5086993040000002E-8</v>
      </c>
    </row>
    <row r="79" spans="1:19">
      <c r="A79" s="38" t="s">
        <v>34</v>
      </c>
      <c r="B79" s="38" t="s">
        <v>7</v>
      </c>
      <c r="C79" s="45">
        <f t="shared" si="14"/>
        <v>1.9373759999999998E-10</v>
      </c>
      <c r="D79" s="45">
        <f t="shared" si="15"/>
        <v>8.2796639999999991E-9</v>
      </c>
      <c r="E79" s="45">
        <f t="shared" si="16"/>
        <v>1.4810400000000001E-7</v>
      </c>
      <c r="F79" s="45" t="str">
        <f t="shared" si="17"/>
        <v/>
      </c>
      <c r="G79" s="45">
        <f t="shared" si="18"/>
        <v>5.2728000000000004E-11</v>
      </c>
      <c r="H79" s="45" t="str">
        <f t="shared" si="19"/>
        <v/>
      </c>
      <c r="I79" s="45">
        <f t="shared" si="20"/>
        <v>1.2033000000000001E-10</v>
      </c>
      <c r="J79" s="45" t="str">
        <f t="shared" si="21"/>
        <v/>
      </c>
      <c r="K79" s="45">
        <f t="shared" si="22"/>
        <v>9.5190719999999999E-11</v>
      </c>
      <c r="L79" s="45" t="str">
        <f t="shared" si="23"/>
        <v/>
      </c>
      <c r="M79" s="45" t="str">
        <f t="shared" si="24"/>
        <v/>
      </c>
      <c r="N79" s="45" t="str">
        <f t="shared" si="25"/>
        <v/>
      </c>
      <c r="O79" s="45" t="str">
        <f t="shared" si="26"/>
        <v/>
      </c>
      <c r="P79" s="47">
        <f t="shared" si="27"/>
        <v>1.5684565032000002E-7</v>
      </c>
    </row>
    <row r="80" spans="1:19">
      <c r="A80" s="38" t="s">
        <v>10</v>
      </c>
      <c r="B80" s="38" t="s">
        <v>8</v>
      </c>
      <c r="C80" s="45">
        <f t="shared" si="14"/>
        <v>2.7185759999999999E-10</v>
      </c>
      <c r="D80" s="45" t="str">
        <f t="shared" si="15"/>
        <v/>
      </c>
      <c r="E80" s="45" t="str">
        <f t="shared" si="16"/>
        <v/>
      </c>
      <c r="F80" s="45" t="str">
        <f t="shared" si="17"/>
        <v/>
      </c>
      <c r="G80" s="45">
        <f t="shared" si="18"/>
        <v>9.2071199999999993E-11</v>
      </c>
      <c r="H80" s="45" t="str">
        <f t="shared" si="19"/>
        <v/>
      </c>
      <c r="I80" s="45">
        <f t="shared" si="20"/>
        <v>1.6250280000000002E-10</v>
      </c>
      <c r="J80" s="45" t="str">
        <f t="shared" si="21"/>
        <v/>
      </c>
      <c r="K80" s="45">
        <f t="shared" si="22"/>
        <v>1.4964479999999999E-10</v>
      </c>
      <c r="L80" s="45" t="str">
        <f t="shared" si="23"/>
        <v/>
      </c>
      <c r="M80" s="45" t="str">
        <f t="shared" si="24"/>
        <v/>
      </c>
      <c r="N80" s="45" t="str">
        <f t="shared" si="25"/>
        <v/>
      </c>
      <c r="O80" s="45" t="str">
        <f t="shared" si="26"/>
        <v/>
      </c>
      <c r="P80" s="45">
        <f t="shared" si="27"/>
        <v>6.760764E-10</v>
      </c>
    </row>
    <row r="81" spans="1:16">
      <c r="A81" s="38"/>
      <c r="B81" s="38" t="s">
        <v>18</v>
      </c>
      <c r="C81" s="45">
        <f t="shared" si="14"/>
        <v>1.7967599999999999E-10</v>
      </c>
      <c r="D81" s="45" t="str">
        <f t="shared" si="15"/>
        <v/>
      </c>
      <c r="E81" s="45" t="str">
        <f t="shared" si="16"/>
        <v/>
      </c>
      <c r="F81" s="45">
        <f t="shared" si="17"/>
        <v>1.199688E-7</v>
      </c>
      <c r="G81" s="45" t="str">
        <f t="shared" si="18"/>
        <v/>
      </c>
      <c r="H81" s="45" t="str">
        <f t="shared" si="19"/>
        <v/>
      </c>
      <c r="I81" s="45">
        <f t="shared" si="20"/>
        <v>3.16296E-10</v>
      </c>
      <c r="J81" s="45" t="str">
        <f t="shared" si="21"/>
        <v/>
      </c>
      <c r="K81" s="45">
        <f t="shared" si="22"/>
        <v>1.8414624000000001E-10</v>
      </c>
      <c r="L81" s="45" t="str">
        <f t="shared" si="23"/>
        <v/>
      </c>
      <c r="M81" s="45" t="str">
        <f t="shared" si="24"/>
        <v/>
      </c>
      <c r="N81" s="45" t="str">
        <f t="shared" si="25"/>
        <v/>
      </c>
      <c r="O81" s="45" t="str">
        <f t="shared" si="26"/>
        <v/>
      </c>
      <c r="P81" s="45">
        <f t="shared" si="27"/>
        <v>1.2064891824000001E-7</v>
      </c>
    </row>
    <row r="82" spans="1:16">
      <c r="A82" s="41" t="s">
        <v>33</v>
      </c>
      <c r="B82" s="41" t="s">
        <v>7</v>
      </c>
      <c r="C82" s="46">
        <f t="shared" si="14"/>
        <v>1.9998719999999999E-10</v>
      </c>
      <c r="D82" s="46">
        <f t="shared" si="15"/>
        <v>5.0318400000000003E-9</v>
      </c>
      <c r="E82" s="46">
        <f t="shared" si="16"/>
        <v>7.7103840000000002E-8</v>
      </c>
      <c r="F82" s="46" t="str">
        <f t="shared" si="17"/>
        <v/>
      </c>
      <c r="G82" s="46" t="str">
        <f t="shared" si="18"/>
        <v/>
      </c>
      <c r="H82" s="46" t="str">
        <f t="shared" si="19"/>
        <v/>
      </c>
      <c r="I82" s="46">
        <f t="shared" si="20"/>
        <v>1.0176480000000001E-10</v>
      </c>
      <c r="J82" s="46" t="str">
        <f t="shared" si="21"/>
        <v/>
      </c>
      <c r="K82" s="46">
        <f t="shared" si="22"/>
        <v>1.0973952000000001E-10</v>
      </c>
      <c r="L82" s="46">
        <f t="shared" si="23"/>
        <v>4.2144000000000007E-9</v>
      </c>
      <c r="M82" s="46" t="str">
        <f t="shared" si="24"/>
        <v/>
      </c>
      <c r="N82" s="46" t="str">
        <f t="shared" si="25"/>
        <v/>
      </c>
      <c r="O82" s="46" t="str">
        <f t="shared" si="26"/>
        <v/>
      </c>
      <c r="P82" s="46">
        <f t="shared" si="27"/>
        <v>8.6761571519999997E-8</v>
      </c>
    </row>
    <row r="83" spans="1:16">
      <c r="A83" s="44" t="s">
        <v>10</v>
      </c>
      <c r="B83" s="41" t="s">
        <v>8</v>
      </c>
      <c r="C83" s="46">
        <f t="shared" si="14"/>
        <v>6.9058080000000008E-11</v>
      </c>
      <c r="D83" s="46" t="str">
        <f t="shared" si="15"/>
        <v/>
      </c>
      <c r="E83" s="46">
        <f t="shared" si="16"/>
        <v>5.5471680000000006E-8</v>
      </c>
      <c r="F83" s="46" t="str">
        <f t="shared" si="17"/>
        <v/>
      </c>
      <c r="G83" s="46" t="str">
        <f t="shared" si="18"/>
        <v/>
      </c>
      <c r="H83" s="46" t="str">
        <f t="shared" si="19"/>
        <v/>
      </c>
      <c r="I83" s="46">
        <f t="shared" si="20"/>
        <v>2.1361440000000003E-10</v>
      </c>
      <c r="J83" s="46" t="str">
        <f t="shared" si="21"/>
        <v/>
      </c>
      <c r="K83" s="46">
        <f t="shared" si="22"/>
        <v>1.8684816E-10</v>
      </c>
      <c r="L83" s="46">
        <f t="shared" si="23"/>
        <v>6.6720000000000009E-9</v>
      </c>
      <c r="M83" s="46" t="str">
        <f t="shared" si="24"/>
        <v/>
      </c>
      <c r="N83" s="46" t="str">
        <f t="shared" si="25"/>
        <v/>
      </c>
      <c r="O83" s="46" t="str">
        <f t="shared" si="26"/>
        <v/>
      </c>
      <c r="P83" s="46">
        <f>SUM(C83:O83)</f>
        <v>6.2613200640000007E-8</v>
      </c>
    </row>
    <row r="84" spans="1:16">
      <c r="A84" s="41"/>
      <c r="B84" s="41" t="s">
        <v>18</v>
      </c>
      <c r="C84" s="46">
        <f t="shared" si="14"/>
        <v>1.4014728000000001E-10</v>
      </c>
      <c r="D84" s="46" t="str">
        <f t="shared" si="15"/>
        <v/>
      </c>
      <c r="E84" s="46" t="str">
        <f t="shared" si="16"/>
        <v/>
      </c>
      <c r="F84" s="46" t="str">
        <f t="shared" si="17"/>
        <v/>
      </c>
      <c r="G84" s="46">
        <f t="shared" si="18"/>
        <v>2.6850720000000002E-10</v>
      </c>
      <c r="H84" s="46">
        <f t="shared" si="19"/>
        <v>1.039824E-10</v>
      </c>
      <c r="I84" s="46">
        <f t="shared" si="20"/>
        <v>3.6672000000000005E-10</v>
      </c>
      <c r="J84" s="46" t="str">
        <f t="shared" si="21"/>
        <v/>
      </c>
      <c r="K84" s="46">
        <f t="shared" si="22"/>
        <v>1.7063664000000002E-10</v>
      </c>
      <c r="L84" s="46" t="str">
        <f t="shared" si="23"/>
        <v/>
      </c>
      <c r="M84" s="46" t="str">
        <f t="shared" si="24"/>
        <v/>
      </c>
      <c r="N84" s="46" t="str">
        <f t="shared" si="25"/>
        <v/>
      </c>
      <c r="O84" s="46" t="str">
        <f t="shared" si="26"/>
        <v/>
      </c>
      <c r="P84" s="46">
        <f t="shared" si="27"/>
        <v>1.0499935200000002E-9</v>
      </c>
    </row>
    <row r="85" spans="1:16">
      <c r="A85" s="24" t="s">
        <v>31</v>
      </c>
      <c r="B85" s="24" t="s">
        <v>7</v>
      </c>
      <c r="C85" s="36">
        <f t="shared" si="14"/>
        <v>1.2311711999999998E-10</v>
      </c>
      <c r="D85" s="36">
        <f t="shared" si="15"/>
        <v>9.9721919999999999E-9</v>
      </c>
      <c r="E85" s="36">
        <f t="shared" si="16"/>
        <v>2.6838240000000002E-8</v>
      </c>
      <c r="F85" s="36" t="str">
        <f t="shared" si="17"/>
        <v/>
      </c>
      <c r="G85" s="36" t="str">
        <f t="shared" si="18"/>
        <v/>
      </c>
      <c r="H85" s="36" t="str">
        <f t="shared" si="19"/>
        <v/>
      </c>
      <c r="I85" s="36">
        <f t="shared" si="20"/>
        <v>1.5356400000000002E-10</v>
      </c>
      <c r="J85" s="36" t="str">
        <f t="shared" si="21"/>
        <v/>
      </c>
      <c r="K85" s="36">
        <f t="shared" si="22"/>
        <v>1.9349903999999999E-10</v>
      </c>
      <c r="L85" s="36">
        <f t="shared" si="23"/>
        <v>5.4911999999999994E-9</v>
      </c>
      <c r="M85" s="36" t="str">
        <f t="shared" si="24"/>
        <v/>
      </c>
      <c r="N85" s="36" t="str">
        <f t="shared" si="25"/>
        <v/>
      </c>
      <c r="O85" s="36" t="str">
        <f t="shared" si="26"/>
        <v/>
      </c>
      <c r="P85" s="36">
        <f>SUM(C85:O85)</f>
        <v>4.2771812159999998E-8</v>
      </c>
    </row>
    <row r="86" spans="1:16">
      <c r="A86" s="24" t="s">
        <v>32</v>
      </c>
      <c r="B86" s="24" t="s">
        <v>8</v>
      </c>
      <c r="C86" s="36">
        <f t="shared" si="14"/>
        <v>2.2186079999999994E-10</v>
      </c>
      <c r="D86" s="36" t="str">
        <f t="shared" si="15"/>
        <v/>
      </c>
      <c r="E86" s="36">
        <f t="shared" si="16"/>
        <v>1.373328E-8</v>
      </c>
      <c r="F86" s="36" t="str">
        <f t="shared" si="17"/>
        <v/>
      </c>
      <c r="G86" s="36" t="str">
        <f t="shared" si="18"/>
        <v/>
      </c>
      <c r="H86" s="36" t="str">
        <f t="shared" si="19"/>
        <v/>
      </c>
      <c r="I86" s="36">
        <f t="shared" si="20"/>
        <v>2.026128E-10</v>
      </c>
      <c r="J86" s="36" t="str">
        <f t="shared" si="21"/>
        <v/>
      </c>
      <c r="K86" s="36">
        <f t="shared" si="22"/>
        <v>9.3735840000000007E-11</v>
      </c>
      <c r="L86" s="36" t="str">
        <f t="shared" si="23"/>
        <v/>
      </c>
      <c r="M86" s="36" t="str">
        <f t="shared" si="24"/>
        <v/>
      </c>
      <c r="N86" s="36" t="str">
        <f t="shared" si="25"/>
        <v/>
      </c>
      <c r="O86" s="36" t="str">
        <f t="shared" si="26"/>
        <v/>
      </c>
      <c r="P86" s="36">
        <f>SUM(C86:O86)</f>
        <v>1.425148944E-8</v>
      </c>
    </row>
    <row r="87" spans="1:16">
      <c r="A87" s="24"/>
      <c r="B87" s="24" t="s">
        <v>18</v>
      </c>
      <c r="C87" s="36">
        <f t="shared" si="14"/>
        <v>1.7811359999999998E-10</v>
      </c>
      <c r="D87" s="36">
        <f t="shared" si="15"/>
        <v>2.8361279999999995E-8</v>
      </c>
      <c r="E87" s="36" t="str">
        <f t="shared" si="16"/>
        <v/>
      </c>
      <c r="F87" s="36" t="str">
        <f t="shared" si="17"/>
        <v/>
      </c>
      <c r="G87" s="36" t="str">
        <f t="shared" si="18"/>
        <v/>
      </c>
      <c r="H87" s="36" t="str">
        <f t="shared" si="19"/>
        <v/>
      </c>
      <c r="I87" s="36">
        <f t="shared" si="20"/>
        <v>3.0025200000000004E-10</v>
      </c>
      <c r="J87" s="36" t="str">
        <f t="shared" si="21"/>
        <v/>
      </c>
      <c r="K87" s="36">
        <f t="shared" si="22"/>
        <v>2.410944E-10</v>
      </c>
      <c r="L87" s="36" t="str">
        <f t="shared" si="23"/>
        <v/>
      </c>
      <c r="M87" s="36" t="str">
        <f t="shared" si="24"/>
        <v/>
      </c>
      <c r="N87" s="36" t="str">
        <f t="shared" si="25"/>
        <v/>
      </c>
      <c r="O87" s="36" t="str">
        <f t="shared" si="26"/>
        <v/>
      </c>
      <c r="P87" s="36">
        <f>SUM(C87:O87)</f>
        <v>2.9080739999999994E-8</v>
      </c>
    </row>
    <row r="88" spans="1:1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18"/>
      <c r="N88" s="18"/>
      <c r="O88" s="2"/>
    </row>
    <row r="89" spans="1:1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18"/>
      <c r="N89" s="18"/>
      <c r="O89" s="2"/>
    </row>
    <row r="90" spans="1:1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18"/>
      <c r="N90" s="18"/>
      <c r="O90" s="2"/>
    </row>
    <row r="91" spans="1:1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8"/>
      <c r="N91" s="18"/>
      <c r="O91" s="2"/>
    </row>
    <row r="92" spans="1:1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18"/>
      <c r="N92" s="18"/>
      <c r="O92" s="2"/>
    </row>
    <row r="93" spans="1:1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18"/>
      <c r="N93" s="18"/>
      <c r="O93" s="2"/>
    </row>
    <row r="94" spans="1:1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18"/>
      <c r="N94" s="18"/>
      <c r="O94" s="2"/>
    </row>
    <row r="95" spans="1:1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18"/>
      <c r="N95" s="18"/>
      <c r="O95" s="2"/>
    </row>
    <row r="96" spans="1:16" ht="1.1499999999999999" customHeight="1"/>
  </sheetData>
  <sheetProtection password="CB49" sheet="1"/>
  <printOptions horizontalCentered="1" verticalCentered="1"/>
  <pageMargins left="0.2" right="0.2" top="1" bottom="1" header="0.5" footer="0.5"/>
  <pageSetup scale="91" orientation="landscape" horizontalDpi="300" verticalDpi="300" r:id="rId1"/>
  <headerFooter alignWithMargins="0"/>
  <rowBreaks count="2" manualBreakCount="2">
    <brk id="30" max="16383" man="1"/>
    <brk id="5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data table 6-30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KENNETH L</dc:creator>
  <cp:lastModifiedBy>Lori Coward</cp:lastModifiedBy>
  <cp:lastPrinted>2014-07-14T19:59:12Z</cp:lastPrinted>
  <dcterms:created xsi:type="dcterms:W3CDTF">2011-04-19T20:18:29Z</dcterms:created>
  <dcterms:modified xsi:type="dcterms:W3CDTF">2014-07-14T20:00:10Z</dcterms:modified>
</cp:coreProperties>
</file>